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4895" windowHeight="7755"/>
  </bookViews>
  <sheets>
    <sheet name="Current" sheetId="2" r:id="rId1"/>
    <sheet name="Monthly" sheetId="5" r:id="rId2"/>
    <sheet name="Quarterly" sheetId="4" r:id="rId3"/>
    <sheet name="Annual" sheetId="3" r:id="rId4"/>
  </sheets>
  <calcPr calcId="145621"/>
</workbook>
</file>

<file path=xl/calcChain.xml><?xml version="1.0" encoding="utf-8"?>
<calcChain xmlns="http://schemas.openxmlformats.org/spreadsheetml/2006/main">
  <c r="AB7" i="2" l="1"/>
  <c r="AA7" i="2"/>
  <c r="Z7" i="2"/>
  <c r="AC7" i="2"/>
  <c r="AD7" i="2" s="1"/>
  <c r="AB76" i="2"/>
  <c r="AA76" i="2"/>
  <c r="Z76" i="2"/>
  <c r="AB75" i="2"/>
  <c r="AA75" i="2"/>
  <c r="Z75" i="2"/>
  <c r="AC75" i="2" s="1"/>
  <c r="AD75" i="2" s="1"/>
  <c r="AB74" i="2"/>
  <c r="AA74" i="2"/>
  <c r="AC74" i="2" s="1"/>
  <c r="AD74" i="2" s="1"/>
  <c r="Z74" i="2"/>
  <c r="AB73" i="2"/>
  <c r="AA73" i="2"/>
  <c r="Z73" i="2"/>
  <c r="AC73" i="2" s="1"/>
  <c r="AD73" i="2" s="1"/>
  <c r="AB72" i="2"/>
  <c r="AA72" i="2"/>
  <c r="Z72" i="2"/>
  <c r="AB71" i="2"/>
  <c r="AA71" i="2"/>
  <c r="Z71" i="2"/>
  <c r="AC71" i="2" s="1"/>
  <c r="AD71" i="2" s="1"/>
  <c r="AB70" i="2"/>
  <c r="AA70" i="2"/>
  <c r="AC70" i="2" s="1"/>
  <c r="AD70" i="2" s="1"/>
  <c r="Z70" i="2"/>
  <c r="AB69" i="2"/>
  <c r="AA69" i="2"/>
  <c r="Z69" i="2"/>
  <c r="AC69" i="2" s="1"/>
  <c r="AD69" i="2" s="1"/>
  <c r="AB66" i="2"/>
  <c r="AA66" i="2"/>
  <c r="Z66" i="2"/>
  <c r="AB65" i="2"/>
  <c r="AA65" i="2"/>
  <c r="Z65" i="2"/>
  <c r="AC65" i="2" s="1"/>
  <c r="AD65" i="2" s="1"/>
  <c r="AB64" i="2"/>
  <c r="AA64" i="2"/>
  <c r="AC64" i="2" s="1"/>
  <c r="AD64" i="2" s="1"/>
  <c r="Z64" i="2"/>
  <c r="AB63" i="2"/>
  <c r="AA63" i="2"/>
  <c r="Z63" i="2"/>
  <c r="AC63" i="2" s="1"/>
  <c r="AD63" i="2" s="1"/>
  <c r="AB62" i="2"/>
  <c r="AA62" i="2"/>
  <c r="Z62" i="2"/>
  <c r="AB61" i="2"/>
  <c r="AA61" i="2"/>
  <c r="Z61" i="2"/>
  <c r="AC61" i="2" s="1"/>
  <c r="AD61" i="2" s="1"/>
  <c r="AB60" i="2"/>
  <c r="AA60" i="2"/>
  <c r="AC60" i="2" s="1"/>
  <c r="AD60" i="2" s="1"/>
  <c r="Z60" i="2"/>
  <c r="AB59" i="2"/>
  <c r="AA59" i="2"/>
  <c r="Z59" i="2"/>
  <c r="AC59" i="2" s="1"/>
  <c r="AD59" i="2" s="1"/>
  <c r="AB58" i="2"/>
  <c r="AA58" i="2"/>
  <c r="Z58" i="2"/>
  <c r="AB57" i="2"/>
  <c r="AA57" i="2"/>
  <c r="Z57" i="2"/>
  <c r="AC57" i="2" s="1"/>
  <c r="AD57" i="2" s="1"/>
  <c r="AB56" i="2"/>
  <c r="AA56" i="2"/>
  <c r="AC56" i="2" s="1"/>
  <c r="AD56" i="2" s="1"/>
  <c r="Z56" i="2"/>
  <c r="AB55" i="2"/>
  <c r="AA55" i="2"/>
  <c r="Z55" i="2"/>
  <c r="AC55" i="2" s="1"/>
  <c r="AD55" i="2" s="1"/>
  <c r="AB54" i="2"/>
  <c r="AA54" i="2"/>
  <c r="Z54" i="2"/>
  <c r="AB53" i="2"/>
  <c r="AA53" i="2"/>
  <c r="Z53" i="2"/>
  <c r="AC53" i="2" s="1"/>
  <c r="AD53" i="2" s="1"/>
  <c r="AB52" i="2"/>
  <c r="AA52" i="2"/>
  <c r="AC52" i="2" s="1"/>
  <c r="AD52" i="2" s="1"/>
  <c r="Z52" i="2"/>
  <c r="AB51" i="2"/>
  <c r="AA51" i="2"/>
  <c r="Z51" i="2"/>
  <c r="AC51" i="2" s="1"/>
  <c r="AD51" i="2" s="1"/>
  <c r="AB50" i="2"/>
  <c r="AA50" i="2"/>
  <c r="Z50" i="2"/>
  <c r="AB49" i="2"/>
  <c r="AA49" i="2"/>
  <c r="Z49" i="2"/>
  <c r="AC49" i="2" s="1"/>
  <c r="AD49" i="2" s="1"/>
  <c r="AB46" i="2"/>
  <c r="AA46" i="2"/>
  <c r="AC46" i="2" s="1"/>
  <c r="AD46" i="2" s="1"/>
  <c r="AF46" i="2" s="1"/>
  <c r="Z46" i="2"/>
  <c r="AB45" i="2"/>
  <c r="AA45" i="2"/>
  <c r="Z45" i="2"/>
  <c r="AC45" i="2" s="1"/>
  <c r="AD45" i="2" s="1"/>
  <c r="AB44" i="2"/>
  <c r="AA44" i="2"/>
  <c r="Z44" i="2"/>
  <c r="AB43" i="2"/>
  <c r="AA43" i="2"/>
  <c r="Z43" i="2"/>
  <c r="AC43" i="2" s="1"/>
  <c r="AD43" i="2" s="1"/>
  <c r="AB42" i="2"/>
  <c r="AA42" i="2"/>
  <c r="AC42" i="2" s="1"/>
  <c r="AD42" i="2" s="1"/>
  <c r="Z42" i="2"/>
  <c r="AB41" i="2"/>
  <c r="AA41" i="2"/>
  <c r="Z41" i="2"/>
  <c r="AC41" i="2" s="1"/>
  <c r="AD41" i="2" s="1"/>
  <c r="AB40" i="2"/>
  <c r="AA40" i="2"/>
  <c r="Z40" i="2"/>
  <c r="AB39" i="2"/>
  <c r="AA39" i="2"/>
  <c r="Z39" i="2"/>
  <c r="AC39" i="2" s="1"/>
  <c r="AD39" i="2" s="1"/>
  <c r="AB38" i="2"/>
  <c r="AA38" i="2"/>
  <c r="AC38" i="2" s="1"/>
  <c r="AD38" i="2" s="1"/>
  <c r="Z38" i="2"/>
  <c r="AB37" i="2"/>
  <c r="AA37" i="2"/>
  <c r="Z37" i="2"/>
  <c r="AC37" i="2" s="1"/>
  <c r="AD37" i="2" s="1"/>
  <c r="AB36" i="2"/>
  <c r="AA36" i="2"/>
  <c r="Z36" i="2"/>
  <c r="AB35" i="2"/>
  <c r="AA35" i="2"/>
  <c r="Z35" i="2"/>
  <c r="AC35" i="2" s="1"/>
  <c r="AD35" i="2" s="1"/>
  <c r="AB34" i="2"/>
  <c r="AA34" i="2"/>
  <c r="AC34" i="2" s="1"/>
  <c r="AD34" i="2" s="1"/>
  <c r="Z34" i="2"/>
  <c r="AB33" i="2"/>
  <c r="AA33" i="2"/>
  <c r="Z33" i="2"/>
  <c r="AC33" i="2" s="1"/>
  <c r="AD33" i="2" s="1"/>
  <c r="AB32" i="2"/>
  <c r="AA32" i="2"/>
  <c r="Z32" i="2"/>
  <c r="AB31" i="2"/>
  <c r="AA31" i="2"/>
  <c r="Z31" i="2"/>
  <c r="AC31" i="2" s="1"/>
  <c r="AD31" i="2" s="1"/>
  <c r="AB30" i="2"/>
  <c r="AA30" i="2"/>
  <c r="AC30" i="2" s="1"/>
  <c r="AD30" i="2" s="1"/>
  <c r="Z30" i="2"/>
  <c r="AB29" i="2"/>
  <c r="AA29" i="2"/>
  <c r="Z29" i="2"/>
  <c r="AC29" i="2" s="1"/>
  <c r="AD29" i="2" s="1"/>
  <c r="AB28" i="2"/>
  <c r="AA28" i="2"/>
  <c r="Z28" i="2"/>
  <c r="AB27" i="2"/>
  <c r="AA27" i="2"/>
  <c r="Z27" i="2"/>
  <c r="AC27" i="2" s="1"/>
  <c r="AD27" i="2" s="1"/>
  <c r="AB26" i="2"/>
  <c r="AA26" i="2"/>
  <c r="Z26" i="2"/>
  <c r="AB25" i="2"/>
  <c r="AA25" i="2"/>
  <c r="Z25" i="2"/>
  <c r="AC25" i="2" s="1"/>
  <c r="AD25" i="2" s="1"/>
  <c r="AB24" i="2"/>
  <c r="AA24" i="2"/>
  <c r="Z24" i="2"/>
  <c r="AB23" i="2"/>
  <c r="AA23" i="2"/>
  <c r="Z23" i="2"/>
  <c r="AC23" i="2" s="1"/>
  <c r="AD23" i="2" s="1"/>
  <c r="AB22" i="2"/>
  <c r="AA22" i="2"/>
  <c r="Z22" i="2"/>
  <c r="AB21" i="2"/>
  <c r="AA21" i="2"/>
  <c r="Z21" i="2"/>
  <c r="AC21" i="2" s="1"/>
  <c r="AD21" i="2" s="1"/>
  <c r="AB20" i="2"/>
  <c r="AA20" i="2"/>
  <c r="Z20" i="2"/>
  <c r="AB19" i="2"/>
  <c r="AA19" i="2"/>
  <c r="Z19" i="2"/>
  <c r="AC19" i="2" s="1"/>
  <c r="AD19" i="2" s="1"/>
  <c r="AB14" i="2"/>
  <c r="AA14" i="2"/>
  <c r="Z14" i="2"/>
  <c r="AB13" i="2"/>
  <c r="AA13" i="2"/>
  <c r="Z13" i="2"/>
  <c r="AC13" i="2" s="1"/>
  <c r="AD13" i="2" s="1"/>
  <c r="AB12" i="2"/>
  <c r="AA12" i="2"/>
  <c r="Z12" i="2"/>
  <c r="AB11" i="2"/>
  <c r="AA11" i="2"/>
  <c r="Z11" i="2"/>
  <c r="S76" i="2"/>
  <c r="S75" i="2"/>
  <c r="T75" i="2" s="1"/>
  <c r="S74" i="2"/>
  <c r="S73" i="2"/>
  <c r="T73" i="2" s="1"/>
  <c r="S72" i="2"/>
  <c r="S71" i="2"/>
  <c r="T71" i="2"/>
  <c r="S70" i="2"/>
  <c r="T70" i="2" s="1"/>
  <c r="S69" i="2"/>
  <c r="T69" i="2" s="1"/>
  <c r="S66" i="2"/>
  <c r="T66" i="2" s="1"/>
  <c r="S65" i="2"/>
  <c r="T65" i="2" s="1"/>
  <c r="S64" i="2"/>
  <c r="S63" i="2"/>
  <c r="T63" i="2" s="1"/>
  <c r="S62" i="2"/>
  <c r="S61" i="2"/>
  <c r="T61" i="2"/>
  <c r="S60" i="2"/>
  <c r="T60" i="2" s="1"/>
  <c r="S59" i="2"/>
  <c r="T59" i="2" s="1"/>
  <c r="S58" i="2"/>
  <c r="S57" i="2"/>
  <c r="T57" i="2" s="1"/>
  <c r="S56" i="2"/>
  <c r="S55" i="2"/>
  <c r="T55" i="2" s="1"/>
  <c r="S54" i="2"/>
  <c r="S53" i="2"/>
  <c r="T53" i="2"/>
  <c r="S52" i="2"/>
  <c r="T52" i="2" s="1"/>
  <c r="S51" i="2"/>
  <c r="T51" i="2" s="1"/>
  <c r="S50" i="2"/>
  <c r="S49" i="2"/>
  <c r="T49" i="2" s="1"/>
  <c r="S46" i="2"/>
  <c r="S45" i="2"/>
  <c r="T45" i="2" s="1"/>
  <c r="S44" i="2"/>
  <c r="S43" i="2"/>
  <c r="T43" i="2"/>
  <c r="S42" i="2"/>
  <c r="T42" i="2" s="1"/>
  <c r="S41" i="2"/>
  <c r="T41" i="2" s="1"/>
  <c r="S40" i="2"/>
  <c r="S39" i="2"/>
  <c r="T39" i="2" s="1"/>
  <c r="S38" i="2"/>
  <c r="S37" i="2"/>
  <c r="T37" i="2" s="1"/>
  <c r="S36" i="2"/>
  <c r="S35" i="2"/>
  <c r="T35" i="2"/>
  <c r="S34" i="2"/>
  <c r="T34" i="2" s="1"/>
  <c r="S33" i="2"/>
  <c r="T33" i="2" s="1"/>
  <c r="S32" i="2"/>
  <c r="S31" i="2"/>
  <c r="T31" i="2" s="1"/>
  <c r="S30" i="2"/>
  <c r="S29" i="2"/>
  <c r="T29" i="2" s="1"/>
  <c r="S28" i="2"/>
  <c r="S27" i="2"/>
  <c r="T27" i="2"/>
  <c r="S26" i="2"/>
  <c r="T26" i="2" s="1"/>
  <c r="S25" i="2"/>
  <c r="S24" i="2"/>
  <c r="S23" i="2"/>
  <c r="T23" i="2" s="1"/>
  <c r="S22" i="2"/>
  <c r="T22" i="2" s="1"/>
  <c r="S21" i="2"/>
  <c r="S20" i="2"/>
  <c r="S19" i="2"/>
  <c r="T19" i="2" s="1"/>
  <c r="S14" i="2"/>
  <c r="T14" i="2" s="1"/>
  <c r="S13" i="2"/>
  <c r="S12" i="2"/>
  <c r="S11" i="2"/>
  <c r="T11" i="2" s="1"/>
  <c r="S7" i="2"/>
  <c r="T7" i="2" s="1"/>
  <c r="S5" i="2"/>
  <c r="T5" i="2" s="1"/>
  <c r="S6" i="2"/>
  <c r="T76" i="2"/>
  <c r="T74" i="2"/>
  <c r="T72" i="2"/>
  <c r="T64" i="2"/>
  <c r="T62" i="2"/>
  <c r="T58" i="2"/>
  <c r="T56" i="2"/>
  <c r="T54" i="2"/>
  <c r="T50" i="2"/>
  <c r="T46" i="2"/>
  <c r="T44" i="2"/>
  <c r="T40" i="2"/>
  <c r="T38" i="2"/>
  <c r="T36" i="2"/>
  <c r="T32" i="2"/>
  <c r="T30" i="2"/>
  <c r="T28" i="2"/>
  <c r="T25" i="2"/>
  <c r="T24" i="2"/>
  <c r="T21" i="2"/>
  <c r="T20" i="2"/>
  <c r="T13" i="2"/>
  <c r="T12" i="2"/>
  <c r="T6" i="2"/>
  <c r="AC12" i="2"/>
  <c r="AD12" i="2" s="1"/>
  <c r="AC20" i="2"/>
  <c r="AD20" i="2" s="1"/>
  <c r="AC24" i="2"/>
  <c r="AD24" i="2" s="1"/>
  <c r="AC28" i="2"/>
  <c r="AD28" i="2" s="1"/>
  <c r="AC32" i="2"/>
  <c r="AD32" i="2" s="1"/>
  <c r="AC36" i="2"/>
  <c r="AD36" i="2" s="1"/>
  <c r="AC40" i="2"/>
  <c r="AD40" i="2" s="1"/>
  <c r="AC44" i="2"/>
  <c r="AD44" i="2" s="1"/>
  <c r="AC50" i="2"/>
  <c r="AD50" i="2" s="1"/>
  <c r="AC54" i="2"/>
  <c r="AD54" i="2" s="1"/>
  <c r="AC58" i="2"/>
  <c r="AD58" i="2" s="1"/>
  <c r="AC62" i="2"/>
  <c r="AD62" i="2" s="1"/>
  <c r="AC66" i="2"/>
  <c r="AD66" i="2" s="1"/>
  <c r="AC72" i="2"/>
  <c r="AD72" i="2" s="1"/>
  <c r="AC76" i="2"/>
  <c r="AD76" i="2" s="1"/>
  <c r="L31" i="3"/>
  <c r="K31" i="3"/>
  <c r="N31" i="3" s="1"/>
  <c r="J31" i="3"/>
  <c r="C31" i="3"/>
  <c r="L30" i="3"/>
  <c r="K30" i="3"/>
  <c r="J30" i="3"/>
  <c r="C30" i="3"/>
  <c r="N30" i="3"/>
  <c r="L29" i="3"/>
  <c r="K29" i="3"/>
  <c r="J29" i="3"/>
  <c r="N29" i="3"/>
  <c r="L28" i="3"/>
  <c r="K28" i="3"/>
  <c r="J28" i="3"/>
  <c r="L27" i="3"/>
  <c r="K27" i="3"/>
  <c r="J27" i="3"/>
  <c r="L26" i="3"/>
  <c r="K26" i="3"/>
  <c r="J26" i="3"/>
  <c r="N26" i="3" s="1"/>
  <c r="L25" i="3"/>
  <c r="K25" i="3"/>
  <c r="J25" i="3"/>
  <c r="N25" i="3" s="1"/>
  <c r="L24" i="3"/>
  <c r="N24" i="3" s="1"/>
  <c r="K24" i="3"/>
  <c r="J24" i="3"/>
  <c r="L23" i="3"/>
  <c r="K23" i="3"/>
  <c r="J23" i="3"/>
  <c r="L22" i="3"/>
  <c r="K22" i="3"/>
  <c r="J22" i="3"/>
  <c r="N22" i="3" s="1"/>
  <c r="L21" i="3"/>
  <c r="K21" i="3"/>
  <c r="J21" i="3"/>
  <c r="N21" i="3" s="1"/>
  <c r="L20" i="3"/>
  <c r="K20" i="3"/>
  <c r="J20" i="3"/>
  <c r="N20" i="3" s="1"/>
  <c r="L19" i="3"/>
  <c r="K19" i="3"/>
  <c r="J19" i="3"/>
  <c r="L18" i="3"/>
  <c r="K18" i="3"/>
  <c r="J18" i="3"/>
  <c r="L17" i="3"/>
  <c r="K17" i="3"/>
  <c r="J17" i="3"/>
  <c r="L16" i="3"/>
  <c r="K16" i="3"/>
  <c r="J16" i="3"/>
  <c r="N16" i="3" s="1"/>
  <c r="L15" i="3"/>
  <c r="K15" i="3"/>
  <c r="J15" i="3"/>
  <c r="L14" i="3"/>
  <c r="K14" i="3"/>
  <c r="J14" i="3"/>
  <c r="N14" i="3"/>
  <c r="L13" i="3"/>
  <c r="K13" i="3"/>
  <c r="J13" i="3"/>
  <c r="N13" i="3"/>
  <c r="L12" i="3"/>
  <c r="K12" i="3"/>
  <c r="J12" i="3"/>
  <c r="L11" i="3"/>
  <c r="K11" i="3"/>
  <c r="J11" i="3"/>
  <c r="L10" i="3"/>
  <c r="K10" i="3"/>
  <c r="J10" i="3"/>
  <c r="N10" i="3" s="1"/>
  <c r="L9" i="3"/>
  <c r="K9" i="3"/>
  <c r="J9" i="3"/>
  <c r="N9" i="3" s="1"/>
  <c r="L8" i="3"/>
  <c r="K8" i="3"/>
  <c r="J8" i="3"/>
  <c r="L7" i="3"/>
  <c r="K7" i="3"/>
  <c r="J7" i="3"/>
  <c r="L6" i="3"/>
  <c r="K6" i="3"/>
  <c r="J6" i="3"/>
  <c r="N6" i="3" s="1"/>
  <c r="L5" i="3"/>
  <c r="K5" i="3"/>
  <c r="J5" i="3"/>
  <c r="N5" i="3" s="1"/>
  <c r="L4" i="3"/>
  <c r="K4" i="3"/>
  <c r="J4" i="3"/>
  <c r="N4" i="3" s="1"/>
  <c r="L11" i="4"/>
  <c r="K11" i="4"/>
  <c r="J11" i="4"/>
  <c r="C11" i="4"/>
  <c r="N11" i="4" s="1"/>
  <c r="L10" i="4"/>
  <c r="K10" i="4"/>
  <c r="J10" i="4"/>
  <c r="C10" i="4"/>
  <c r="N10" i="4" s="1"/>
  <c r="L9" i="4"/>
  <c r="K9" i="4"/>
  <c r="J9" i="4"/>
  <c r="L8" i="4"/>
  <c r="K8" i="4"/>
  <c r="J8" i="4"/>
  <c r="L7" i="4"/>
  <c r="K7" i="4"/>
  <c r="N7" i="4" s="1"/>
  <c r="J7" i="4"/>
  <c r="L6" i="4"/>
  <c r="K6" i="4"/>
  <c r="J6" i="4"/>
  <c r="N6" i="4" s="1"/>
  <c r="L5" i="4"/>
  <c r="K5" i="4"/>
  <c r="J5" i="4"/>
  <c r="L4" i="4"/>
  <c r="N4" i="4" s="1"/>
  <c r="K4" i="4"/>
  <c r="J4" i="4"/>
  <c r="L21" i="5"/>
  <c r="N21" i="5" s="1"/>
  <c r="K21" i="5"/>
  <c r="J21" i="5"/>
  <c r="L20" i="5"/>
  <c r="K20" i="5"/>
  <c r="J20" i="5"/>
  <c r="L19" i="5"/>
  <c r="K19" i="5"/>
  <c r="N19" i="5" s="1"/>
  <c r="J19" i="5"/>
  <c r="L18" i="5"/>
  <c r="K18" i="5"/>
  <c r="J18" i="5"/>
  <c r="N18" i="5" s="1"/>
  <c r="L17" i="5"/>
  <c r="K17" i="5"/>
  <c r="J17" i="5"/>
  <c r="N17" i="5" s="1"/>
  <c r="L16" i="5"/>
  <c r="K16" i="5"/>
  <c r="J16" i="5"/>
  <c r="L15" i="5"/>
  <c r="K15" i="5"/>
  <c r="J15" i="5"/>
  <c r="N15" i="5" s="1"/>
  <c r="L14" i="5"/>
  <c r="K14" i="5"/>
  <c r="J14" i="5"/>
  <c r="N14" i="5"/>
  <c r="L13" i="5"/>
  <c r="K13" i="5"/>
  <c r="J13" i="5"/>
  <c r="N13" i="5"/>
  <c r="L12" i="5"/>
  <c r="K12" i="5"/>
  <c r="J12" i="5"/>
  <c r="L11" i="5"/>
  <c r="K11" i="5"/>
  <c r="J11" i="5"/>
  <c r="L10" i="5"/>
  <c r="K10" i="5"/>
  <c r="J10" i="5"/>
  <c r="N10" i="5"/>
  <c r="L9" i="5"/>
  <c r="K9" i="5"/>
  <c r="J9" i="5"/>
  <c r="N9" i="5"/>
  <c r="L8" i="5"/>
  <c r="K8" i="5"/>
  <c r="N8" i="5" s="1"/>
  <c r="J8" i="5"/>
  <c r="L7" i="5"/>
  <c r="K7" i="5"/>
  <c r="J7" i="5"/>
  <c r="L6" i="5"/>
  <c r="K6" i="5"/>
  <c r="N6" i="5" s="1"/>
  <c r="J6" i="5"/>
  <c r="L5" i="5"/>
  <c r="K5" i="5"/>
  <c r="N5" i="5" s="1"/>
  <c r="J5" i="5"/>
  <c r="L4" i="5"/>
  <c r="K4" i="5"/>
  <c r="N4" i="5" s="1"/>
  <c r="J4" i="5"/>
  <c r="N12" i="5"/>
  <c r="N20" i="5"/>
  <c r="N8" i="3"/>
  <c r="N12" i="3"/>
  <c r="N28" i="3"/>
  <c r="N11" i="5"/>
  <c r="N11" i="3"/>
  <c r="N15" i="3"/>
  <c r="N19" i="3"/>
  <c r="N27" i="3"/>
  <c r="N5" i="4"/>
  <c r="J15" i="2"/>
  <c r="I15" i="2"/>
  <c r="H15" i="2"/>
  <c r="H16" i="2" s="1"/>
  <c r="G15" i="2"/>
  <c r="J16" i="2"/>
  <c r="J76" i="2"/>
  <c r="M76" i="2"/>
  <c r="J70" i="2"/>
  <c r="M70" i="2"/>
  <c r="J55" i="2"/>
  <c r="M55" i="2" s="1"/>
  <c r="J63" i="2"/>
  <c r="M63" i="2" s="1"/>
  <c r="J71" i="2"/>
  <c r="M71" i="2"/>
  <c r="J54" i="2"/>
  <c r="M54" i="2"/>
  <c r="J62" i="2"/>
  <c r="M62" i="2" s="1"/>
  <c r="I16" i="2"/>
  <c r="M14" i="2"/>
  <c r="L14" i="2"/>
  <c r="K14" i="2"/>
  <c r="M13" i="2"/>
  <c r="L13" i="2"/>
  <c r="K13" i="2"/>
  <c r="M12" i="2"/>
  <c r="L12" i="2"/>
  <c r="K12" i="2"/>
  <c r="M11" i="2"/>
  <c r="L11" i="2"/>
  <c r="K11" i="2"/>
  <c r="J8" i="2"/>
  <c r="I8" i="2"/>
  <c r="I9" i="2" s="1"/>
  <c r="H8" i="2"/>
  <c r="G8" i="2"/>
  <c r="M7" i="2"/>
  <c r="L7" i="2"/>
  <c r="K7" i="2"/>
  <c r="N7" i="2" s="1"/>
  <c r="M6" i="2"/>
  <c r="AB6" i="2"/>
  <c r="L6" i="2"/>
  <c r="AA6" i="2"/>
  <c r="K6" i="2"/>
  <c r="Z6" i="2" s="1"/>
  <c r="M5" i="2"/>
  <c r="AB5" i="2"/>
  <c r="L5" i="2"/>
  <c r="AA5" i="2" s="1"/>
  <c r="K5" i="2"/>
  <c r="Z5" i="2" s="1"/>
  <c r="J64" i="2"/>
  <c r="M64" i="2" s="1"/>
  <c r="J60" i="2"/>
  <c r="M60" i="2" s="1"/>
  <c r="J56" i="2"/>
  <c r="M56" i="2"/>
  <c r="J52" i="2"/>
  <c r="M52" i="2" s="1"/>
  <c r="J69" i="2"/>
  <c r="M69" i="2"/>
  <c r="J73" i="2"/>
  <c r="M73" i="2" s="1"/>
  <c r="J65" i="2"/>
  <c r="M65" i="2"/>
  <c r="J61" i="2"/>
  <c r="M61" i="2" s="1"/>
  <c r="J57" i="2"/>
  <c r="M57" i="2"/>
  <c r="J53" i="2"/>
  <c r="M53" i="2" s="1"/>
  <c r="J66" i="2"/>
  <c r="M66" i="2"/>
  <c r="J72" i="2"/>
  <c r="M72" i="2" s="1"/>
  <c r="H9" i="2"/>
  <c r="J9" i="2"/>
  <c r="H44" i="2"/>
  <c r="K44" i="2" s="1"/>
  <c r="H46" i="2"/>
  <c r="K46" i="2" s="1"/>
  <c r="H22" i="2"/>
  <c r="K22" i="2" s="1"/>
  <c r="H24" i="2"/>
  <c r="K24" i="2" s="1"/>
  <c r="H26" i="2"/>
  <c r="K26" i="2" s="1"/>
  <c r="H28" i="2"/>
  <c r="K28" i="2" s="1"/>
  <c r="H53" i="2"/>
  <c r="K53" i="2" s="1"/>
  <c r="N53" i="2" s="1"/>
  <c r="P53" i="2" s="1"/>
  <c r="U53" i="2" s="1"/>
  <c r="H57" i="2"/>
  <c r="K57" i="2"/>
  <c r="H61" i="2"/>
  <c r="K61" i="2" s="1"/>
  <c r="H65" i="2"/>
  <c r="K65" i="2"/>
  <c r="H75" i="2"/>
  <c r="K75" i="2" s="1"/>
  <c r="H71" i="2"/>
  <c r="K71" i="2"/>
  <c r="H50" i="2"/>
  <c r="K50" i="2" s="1"/>
  <c r="H54" i="2"/>
  <c r="K54" i="2"/>
  <c r="H58" i="2"/>
  <c r="K58" i="2" s="1"/>
  <c r="H62" i="2"/>
  <c r="K62" i="2"/>
  <c r="H49" i="2"/>
  <c r="K49" i="2" s="1"/>
  <c r="J29" i="2"/>
  <c r="M29" i="2"/>
  <c r="J30" i="2"/>
  <c r="M30" i="2" s="1"/>
  <c r="J31" i="2"/>
  <c r="M31" i="2" s="1"/>
  <c r="J32" i="2"/>
  <c r="M32" i="2" s="1"/>
  <c r="J33" i="2"/>
  <c r="M33" i="2"/>
  <c r="J34" i="2"/>
  <c r="M34" i="2" s="1"/>
  <c r="J35" i="2"/>
  <c r="M35" i="2"/>
  <c r="J36" i="2"/>
  <c r="M36" i="2" s="1"/>
  <c r="J37" i="2"/>
  <c r="M37" i="2"/>
  <c r="J38" i="2"/>
  <c r="M38" i="2" s="1"/>
  <c r="J39" i="2"/>
  <c r="M39" i="2" s="1"/>
  <c r="J40" i="2"/>
  <c r="M40" i="2" s="1"/>
  <c r="J42" i="2"/>
  <c r="M42" i="2"/>
  <c r="J43" i="2"/>
  <c r="M43" i="2" s="1"/>
  <c r="J44" i="2"/>
  <c r="M44" i="2"/>
  <c r="J45" i="2"/>
  <c r="M45" i="2" s="1"/>
  <c r="J46" i="2"/>
  <c r="M46" i="2"/>
  <c r="J21" i="2"/>
  <c r="M21" i="2" s="1"/>
  <c r="J22" i="2"/>
  <c r="M22" i="2" s="1"/>
  <c r="J23" i="2"/>
  <c r="M23" i="2" s="1"/>
  <c r="J24" i="2"/>
  <c r="M24" i="2"/>
  <c r="J25" i="2"/>
  <c r="M25" i="2" s="1"/>
  <c r="J26" i="2"/>
  <c r="M26" i="2"/>
  <c r="J27" i="2"/>
  <c r="M27" i="2" s="1"/>
  <c r="J28" i="2"/>
  <c r="M28" i="2"/>
  <c r="J41" i="2"/>
  <c r="M41" i="2" s="1"/>
  <c r="J20" i="2"/>
  <c r="M20" i="2" s="1"/>
  <c r="J19" i="2"/>
  <c r="M19" i="2" s="1"/>
  <c r="I75" i="2"/>
  <c r="L75" i="2"/>
  <c r="I73" i="2"/>
  <c r="L73" i="2" s="1"/>
  <c r="I71" i="2"/>
  <c r="L71" i="2"/>
  <c r="I69" i="2"/>
  <c r="L69" i="2" s="1"/>
  <c r="I50" i="2"/>
  <c r="L50" i="2"/>
  <c r="I52" i="2"/>
  <c r="L52" i="2" s="1"/>
  <c r="I54" i="2"/>
  <c r="L54" i="2" s="1"/>
  <c r="I56" i="2"/>
  <c r="L56" i="2" s="1"/>
  <c r="I58" i="2"/>
  <c r="L58" i="2"/>
  <c r="I60" i="2"/>
  <c r="L60" i="2" s="1"/>
  <c r="I62" i="2"/>
  <c r="L62" i="2"/>
  <c r="I64" i="2"/>
  <c r="L64" i="2" s="1"/>
  <c r="I76" i="2"/>
  <c r="L76" i="2"/>
  <c r="I74" i="2"/>
  <c r="L74" i="2" s="1"/>
  <c r="I72" i="2"/>
  <c r="L72" i="2" s="1"/>
  <c r="I70" i="2"/>
  <c r="L70" i="2" s="1"/>
  <c r="I66" i="2"/>
  <c r="L66" i="2"/>
  <c r="I51" i="2"/>
  <c r="L51" i="2" s="1"/>
  <c r="I53" i="2"/>
  <c r="L53" i="2"/>
  <c r="I55" i="2"/>
  <c r="L55" i="2" s="1"/>
  <c r="I57" i="2"/>
  <c r="L57" i="2"/>
  <c r="I59" i="2"/>
  <c r="L59" i="2" s="1"/>
  <c r="I61" i="2"/>
  <c r="L61" i="2" s="1"/>
  <c r="I63" i="2"/>
  <c r="L63" i="2" s="1"/>
  <c r="I65" i="2"/>
  <c r="L65" i="2"/>
  <c r="N65" i="2" s="1"/>
  <c r="P65" i="2" s="1"/>
  <c r="I49" i="2"/>
  <c r="L49" i="2" s="1"/>
  <c r="N6" i="2"/>
  <c r="P6" i="2" s="1"/>
  <c r="N13" i="2"/>
  <c r="P13" i="2"/>
  <c r="U13" i="2" s="1"/>
  <c r="AF13" i="2" s="1"/>
  <c r="P7" i="2"/>
  <c r="N12" i="2"/>
  <c r="P12" i="2" s="1"/>
  <c r="U12" i="2" s="1"/>
  <c r="N14" i="2"/>
  <c r="P14" i="2"/>
  <c r="N5" i="2"/>
  <c r="AF12" i="2"/>
  <c r="N57" i="2"/>
  <c r="P57" i="2" s="1"/>
  <c r="I29" i="2"/>
  <c r="L29" i="2"/>
  <c r="I30" i="2"/>
  <c r="L30" i="2" s="1"/>
  <c r="I31" i="2"/>
  <c r="L31" i="2" s="1"/>
  <c r="I32" i="2"/>
  <c r="L32" i="2"/>
  <c r="I33" i="2"/>
  <c r="L33" i="2"/>
  <c r="I34" i="2"/>
  <c r="L34" i="2" s="1"/>
  <c r="I35" i="2"/>
  <c r="L35" i="2" s="1"/>
  <c r="I36" i="2"/>
  <c r="L36" i="2"/>
  <c r="I37" i="2"/>
  <c r="L37" i="2"/>
  <c r="I38" i="2"/>
  <c r="L38" i="2" s="1"/>
  <c r="I39" i="2"/>
  <c r="L39" i="2" s="1"/>
  <c r="I40" i="2"/>
  <c r="L40" i="2"/>
  <c r="I41" i="2"/>
  <c r="L41" i="2"/>
  <c r="I42" i="2"/>
  <c r="L42" i="2" s="1"/>
  <c r="I43" i="2"/>
  <c r="L43" i="2" s="1"/>
  <c r="I44" i="2"/>
  <c r="L44" i="2" s="1"/>
  <c r="N44" i="2" s="1"/>
  <c r="P44" i="2" s="1"/>
  <c r="I45" i="2"/>
  <c r="L45" i="2" s="1"/>
  <c r="I46" i="2"/>
  <c r="L46" i="2"/>
  <c r="N46" i="2"/>
  <c r="P46" i="2" s="1"/>
  <c r="U46" i="2" s="1"/>
  <c r="I20" i="2"/>
  <c r="L20" i="2"/>
  <c r="I21" i="2"/>
  <c r="L21" i="2" s="1"/>
  <c r="I22" i="2"/>
  <c r="L22" i="2" s="1"/>
  <c r="N22" i="2" s="1"/>
  <c r="P22" i="2" s="1"/>
  <c r="I23" i="2"/>
  <c r="L23" i="2" s="1"/>
  <c r="I24" i="2"/>
  <c r="L24" i="2" s="1"/>
  <c r="N24" i="2" s="1"/>
  <c r="P24" i="2" s="1"/>
  <c r="U24" i="2" s="1"/>
  <c r="I25" i="2"/>
  <c r="L25" i="2" s="1"/>
  <c r="I26" i="2"/>
  <c r="L26" i="2" s="1"/>
  <c r="N26" i="2" s="1"/>
  <c r="P26" i="2" s="1"/>
  <c r="I27" i="2"/>
  <c r="L27" i="2" s="1"/>
  <c r="I28" i="2"/>
  <c r="L28" i="2" s="1"/>
  <c r="I19" i="2"/>
  <c r="L19" i="2" s="1"/>
  <c r="P5" i="2"/>
  <c r="U5" i="2" s="1"/>
  <c r="U44" i="2"/>
  <c r="U22" i="2"/>
  <c r="U65" i="2" l="1"/>
  <c r="AF65" i="2"/>
  <c r="AF53" i="2"/>
  <c r="N61" i="2"/>
  <c r="P61" i="2" s="1"/>
  <c r="N28" i="2"/>
  <c r="P28" i="2" s="1"/>
  <c r="AF44" i="2"/>
  <c r="U6" i="2"/>
  <c r="U14" i="2"/>
  <c r="AF14" i="2" s="1"/>
  <c r="AF24" i="2"/>
  <c r="U26" i="2"/>
  <c r="AF26" i="2" s="1"/>
  <c r="U57" i="2"/>
  <c r="AF57" i="2" s="1"/>
  <c r="AF7" i="2"/>
  <c r="U7" i="2"/>
  <c r="N62" i="2"/>
  <c r="P62" i="2" s="1"/>
  <c r="N54" i="2"/>
  <c r="P54" i="2" s="1"/>
  <c r="N71" i="2"/>
  <c r="P71" i="2" s="1"/>
  <c r="AC5" i="2"/>
  <c r="AD5" i="2" s="1"/>
  <c r="AF5" i="2" s="1"/>
  <c r="AC6" i="2"/>
  <c r="AD6" i="2" s="1"/>
  <c r="H74" i="2"/>
  <c r="K74" i="2" s="1"/>
  <c r="H70" i="2"/>
  <c r="K70" i="2" s="1"/>
  <c r="N70" i="2" s="1"/>
  <c r="P70" i="2" s="1"/>
  <c r="H51" i="2"/>
  <c r="K51" i="2" s="1"/>
  <c r="H55" i="2"/>
  <c r="K55" i="2" s="1"/>
  <c r="N55" i="2" s="1"/>
  <c r="P55" i="2" s="1"/>
  <c r="H59" i="2"/>
  <c r="K59" i="2" s="1"/>
  <c r="H63" i="2"/>
  <c r="K63" i="2" s="1"/>
  <c r="N63" i="2" s="1"/>
  <c r="P63" i="2" s="1"/>
  <c r="H64" i="2"/>
  <c r="K64" i="2" s="1"/>
  <c r="N64" i="2" s="1"/>
  <c r="P64" i="2" s="1"/>
  <c r="H73" i="2"/>
  <c r="K73" i="2" s="1"/>
  <c r="N73" i="2" s="1"/>
  <c r="P73" i="2" s="1"/>
  <c r="H69" i="2"/>
  <c r="K69" i="2" s="1"/>
  <c r="N69" i="2" s="1"/>
  <c r="P69" i="2" s="1"/>
  <c r="H52" i="2"/>
  <c r="K52" i="2" s="1"/>
  <c r="N52" i="2" s="1"/>
  <c r="P52" i="2" s="1"/>
  <c r="H56" i="2"/>
  <c r="K56" i="2" s="1"/>
  <c r="N56" i="2" s="1"/>
  <c r="P56" i="2" s="1"/>
  <c r="H60" i="2"/>
  <c r="K60" i="2" s="1"/>
  <c r="N60" i="2" s="1"/>
  <c r="P60" i="2" s="1"/>
  <c r="H76" i="2"/>
  <c r="K76" i="2" s="1"/>
  <c r="N76" i="2" s="1"/>
  <c r="P76" i="2" s="1"/>
  <c r="H72" i="2"/>
  <c r="K72" i="2" s="1"/>
  <c r="N72" i="2" s="1"/>
  <c r="P72" i="2" s="1"/>
  <c r="H66" i="2"/>
  <c r="K66" i="2" s="1"/>
  <c r="N66" i="2" s="1"/>
  <c r="P66" i="2" s="1"/>
  <c r="H19" i="2"/>
  <c r="K19" i="2" s="1"/>
  <c r="N19" i="2" s="1"/>
  <c r="P19" i="2" s="1"/>
  <c r="H30" i="2"/>
  <c r="K30" i="2" s="1"/>
  <c r="N30" i="2" s="1"/>
  <c r="P30" i="2" s="1"/>
  <c r="H32" i="2"/>
  <c r="K32" i="2" s="1"/>
  <c r="N32" i="2" s="1"/>
  <c r="P32" i="2" s="1"/>
  <c r="H34" i="2"/>
  <c r="K34" i="2" s="1"/>
  <c r="N34" i="2" s="1"/>
  <c r="P34" i="2" s="1"/>
  <c r="H36" i="2"/>
  <c r="K36" i="2" s="1"/>
  <c r="N36" i="2" s="1"/>
  <c r="P36" i="2" s="1"/>
  <c r="H38" i="2"/>
  <c r="K38" i="2" s="1"/>
  <c r="N38" i="2" s="1"/>
  <c r="P38" i="2" s="1"/>
  <c r="H40" i="2"/>
  <c r="K40" i="2" s="1"/>
  <c r="N40" i="2" s="1"/>
  <c r="P40" i="2" s="1"/>
  <c r="H42" i="2"/>
  <c r="K42" i="2" s="1"/>
  <c r="N42" i="2" s="1"/>
  <c r="P42" i="2" s="1"/>
  <c r="H43" i="2"/>
  <c r="K43" i="2" s="1"/>
  <c r="N43" i="2" s="1"/>
  <c r="P43" i="2" s="1"/>
  <c r="H45" i="2"/>
  <c r="K45" i="2" s="1"/>
  <c r="N45" i="2" s="1"/>
  <c r="P45" i="2" s="1"/>
  <c r="H20" i="2"/>
  <c r="K20" i="2" s="1"/>
  <c r="N20" i="2" s="1"/>
  <c r="P20" i="2" s="1"/>
  <c r="H23" i="2"/>
  <c r="K23" i="2" s="1"/>
  <c r="N23" i="2" s="1"/>
  <c r="P23" i="2" s="1"/>
  <c r="H25" i="2"/>
  <c r="K25" i="2" s="1"/>
  <c r="N25" i="2" s="1"/>
  <c r="P25" i="2" s="1"/>
  <c r="H27" i="2"/>
  <c r="K27" i="2" s="1"/>
  <c r="N27" i="2" s="1"/>
  <c r="P27" i="2" s="1"/>
  <c r="H29" i="2"/>
  <c r="K29" i="2" s="1"/>
  <c r="N29" i="2" s="1"/>
  <c r="P29" i="2" s="1"/>
  <c r="H31" i="2"/>
  <c r="K31" i="2" s="1"/>
  <c r="N31" i="2" s="1"/>
  <c r="P31" i="2" s="1"/>
  <c r="H33" i="2"/>
  <c r="K33" i="2" s="1"/>
  <c r="N33" i="2" s="1"/>
  <c r="P33" i="2" s="1"/>
  <c r="H35" i="2"/>
  <c r="K35" i="2" s="1"/>
  <c r="N35" i="2" s="1"/>
  <c r="P35" i="2" s="1"/>
  <c r="H37" i="2"/>
  <c r="K37" i="2" s="1"/>
  <c r="N37" i="2" s="1"/>
  <c r="P37" i="2" s="1"/>
  <c r="H39" i="2"/>
  <c r="K39" i="2" s="1"/>
  <c r="N39" i="2" s="1"/>
  <c r="P39" i="2" s="1"/>
  <c r="H41" i="2"/>
  <c r="K41" i="2" s="1"/>
  <c r="N41" i="2" s="1"/>
  <c r="P41" i="2" s="1"/>
  <c r="H21" i="2"/>
  <c r="K21" i="2" s="1"/>
  <c r="N21" i="2" s="1"/>
  <c r="P21" i="2" s="1"/>
  <c r="J74" i="2"/>
  <c r="M74" i="2" s="1"/>
  <c r="J51" i="2"/>
  <c r="M51" i="2" s="1"/>
  <c r="J59" i="2"/>
  <c r="M59" i="2" s="1"/>
  <c r="J75" i="2"/>
  <c r="M75" i="2" s="1"/>
  <c r="N75" i="2" s="1"/>
  <c r="P75" i="2" s="1"/>
  <c r="J50" i="2"/>
  <c r="M50" i="2" s="1"/>
  <c r="N50" i="2" s="1"/>
  <c r="P50" i="2" s="1"/>
  <c r="J58" i="2"/>
  <c r="M58" i="2" s="1"/>
  <c r="N58" i="2" s="1"/>
  <c r="P58" i="2" s="1"/>
  <c r="J49" i="2"/>
  <c r="M49" i="2" s="1"/>
  <c r="N49" i="2" s="1"/>
  <c r="P49" i="2" s="1"/>
  <c r="N16" i="5"/>
  <c r="N8" i="4"/>
  <c r="N9" i="4"/>
  <c r="N18" i="3"/>
  <c r="AC11" i="2"/>
  <c r="AD11" i="2" s="1"/>
  <c r="N11" i="2"/>
  <c r="P11" i="2" s="1"/>
  <c r="N7" i="5"/>
  <c r="N7" i="3"/>
  <c r="N17" i="3"/>
  <c r="N23" i="3"/>
  <c r="AC14" i="2"/>
  <c r="AD14" i="2" s="1"/>
  <c r="AC22" i="2"/>
  <c r="AD22" i="2" s="1"/>
  <c r="AF22" i="2" s="1"/>
  <c r="AC26" i="2"/>
  <c r="AD26" i="2" s="1"/>
  <c r="U75" i="2" l="1"/>
  <c r="AF75" i="2"/>
  <c r="U49" i="2"/>
  <c r="AF49" i="2"/>
  <c r="U50" i="2"/>
  <c r="AF50" i="2" s="1"/>
  <c r="U58" i="2"/>
  <c r="AF58" i="2"/>
  <c r="U25" i="2"/>
  <c r="AF25" i="2" s="1"/>
  <c r="U36" i="2"/>
  <c r="AF36" i="2" s="1"/>
  <c r="U73" i="2"/>
  <c r="AF73" i="2" s="1"/>
  <c r="U21" i="2"/>
  <c r="AF21" i="2" s="1"/>
  <c r="U35" i="2"/>
  <c r="AF35" i="2"/>
  <c r="U27" i="2"/>
  <c r="AF27" i="2"/>
  <c r="U45" i="2"/>
  <c r="AF45" i="2"/>
  <c r="U38" i="2"/>
  <c r="AF38" i="2"/>
  <c r="U30" i="2"/>
  <c r="AF30" i="2"/>
  <c r="U76" i="2"/>
  <c r="AF76" i="2" s="1"/>
  <c r="U69" i="2"/>
  <c r="AF69" i="2" s="1"/>
  <c r="N59" i="2"/>
  <c r="P59" i="2" s="1"/>
  <c r="N74" i="2"/>
  <c r="P74" i="2" s="1"/>
  <c r="U54" i="2"/>
  <c r="AF54" i="2"/>
  <c r="AF6" i="2"/>
  <c r="AF33" i="2"/>
  <c r="U33" i="2"/>
  <c r="AF19" i="2"/>
  <c r="U19" i="2"/>
  <c r="AF55" i="2"/>
  <c r="U55" i="2"/>
  <c r="AF62" i="2"/>
  <c r="U62" i="2"/>
  <c r="U28" i="2"/>
  <c r="AF28" i="2" s="1"/>
  <c r="AF31" i="2"/>
  <c r="U31" i="2"/>
  <c r="U23" i="2"/>
  <c r="AF23" i="2" s="1"/>
  <c r="U42" i="2"/>
  <c r="AF42" i="2" s="1"/>
  <c r="U34" i="2"/>
  <c r="AF34" i="2" s="1"/>
  <c r="U66" i="2"/>
  <c r="AF66" i="2" s="1"/>
  <c r="AF56" i="2"/>
  <c r="U56" i="2"/>
  <c r="U64" i="2"/>
  <c r="AF64" i="2" s="1"/>
  <c r="N51" i="2"/>
  <c r="P51" i="2" s="1"/>
  <c r="P78" i="2" s="1"/>
  <c r="AF61" i="2"/>
  <c r="U61" i="2"/>
  <c r="AF41" i="2"/>
  <c r="U41" i="2"/>
  <c r="U43" i="2"/>
  <c r="AF43" i="2" s="1"/>
  <c r="U60" i="2"/>
  <c r="AF60" i="2" s="1"/>
  <c r="U39" i="2"/>
  <c r="AF39" i="2" s="1"/>
  <c r="U11" i="2"/>
  <c r="AF11" i="2"/>
  <c r="U37" i="2"/>
  <c r="AF37" i="2"/>
  <c r="U29" i="2"/>
  <c r="AF29" i="2"/>
  <c r="U20" i="2"/>
  <c r="AF20" i="2" s="1"/>
  <c r="U40" i="2"/>
  <c r="AF40" i="2" s="1"/>
  <c r="U32" i="2"/>
  <c r="AF32" i="2" s="1"/>
  <c r="U72" i="2"/>
  <c r="AF72" i="2" s="1"/>
  <c r="U52" i="2"/>
  <c r="AF52" i="2" s="1"/>
  <c r="U63" i="2"/>
  <c r="AF63" i="2" s="1"/>
  <c r="U70" i="2"/>
  <c r="AF70" i="2" s="1"/>
  <c r="U71" i="2"/>
  <c r="AF71" i="2" s="1"/>
  <c r="U74" i="2" l="1"/>
  <c r="AF74" i="2" s="1"/>
  <c r="U59" i="2"/>
  <c r="AF59" i="2" s="1"/>
  <c r="AF78" i="2" s="1"/>
  <c r="AG78" i="2" s="1"/>
  <c r="U51" i="2"/>
  <c r="AF51" i="2"/>
</calcChain>
</file>

<file path=xl/sharedStrings.xml><?xml version="1.0" encoding="utf-8"?>
<sst xmlns="http://schemas.openxmlformats.org/spreadsheetml/2006/main" count="248" uniqueCount="178">
  <si>
    <t>No</t>
  </si>
  <si>
    <t>A</t>
  </si>
  <si>
    <t>B</t>
  </si>
  <si>
    <t>C</t>
  </si>
  <si>
    <t>D</t>
  </si>
  <si>
    <t>E</t>
  </si>
  <si>
    <t>F</t>
  </si>
  <si>
    <t>G</t>
  </si>
  <si>
    <t>H</t>
  </si>
  <si>
    <t>I=A*B*F</t>
  </si>
  <si>
    <t>J=A*C*G</t>
  </si>
  <si>
    <t>K=A*D*H</t>
  </si>
  <si>
    <t>L=(I+J+K)/60</t>
  </si>
  <si>
    <t>M</t>
  </si>
  <si>
    <t>N=L*M</t>
  </si>
  <si>
    <t>Frequency</t>
  </si>
  <si>
    <t>With Current Reportings</t>
  </si>
  <si>
    <t>Annual surveys</t>
  </si>
  <si>
    <t xml:space="preserve">1-Transport </t>
  </si>
  <si>
    <t>1-TG</t>
  </si>
  <si>
    <t>1-Energy</t>
  </si>
  <si>
    <t>Annual Average</t>
  </si>
  <si>
    <t>Monthly surveys</t>
  </si>
  <si>
    <t>1-Trade</t>
  </si>
  <si>
    <t>1-KS</t>
  </si>
  <si>
    <t>1-Production</t>
  </si>
  <si>
    <t>13-Communication</t>
  </si>
  <si>
    <t>Monthly Average</t>
  </si>
  <si>
    <t>Medium (M)</t>
  </si>
  <si>
    <t>Minutes per question (monthly surveys)</t>
  </si>
  <si>
    <t>Minutes per question (annual surveys)</t>
  </si>
  <si>
    <t>1-AUTO</t>
  </si>
  <si>
    <t>Survey number</t>
  </si>
  <si>
    <t>Survey Name</t>
  </si>
  <si>
    <t>Number of reporting enterprises (PSIs)</t>
  </si>
  <si>
    <t>Number of questions</t>
  </si>
  <si>
    <t>Time (minutes) used to fill in Survey</t>
  </si>
  <si>
    <t>Total time (minutes) used to fill in Survey</t>
  </si>
  <si>
    <t>Complete list</t>
  </si>
  <si>
    <t>Month (12)/ Quarter (4)/ Year (1)</t>
  </si>
  <si>
    <t>Small
(S)</t>
  </si>
  <si>
    <t>Large
(L)</t>
  </si>
  <si>
    <t>Total burden in hours</t>
  </si>
  <si>
    <t>2-KS</t>
  </si>
  <si>
    <t>12-Construction</t>
  </si>
  <si>
    <t>18-KS</t>
  </si>
  <si>
    <t>6-Hydro</t>
  </si>
  <si>
    <t>23-N</t>
  </si>
  <si>
    <t>6-S</t>
  </si>
  <si>
    <t>24-E</t>
  </si>
  <si>
    <t>1-Transport</t>
  </si>
  <si>
    <t>3-Auto</t>
  </si>
  <si>
    <t>65-Iron</t>
  </si>
  <si>
    <t>34-CA</t>
  </si>
  <si>
    <t>1-Metro</t>
  </si>
  <si>
    <t>65-Avia</t>
  </si>
  <si>
    <t>1-Electric</t>
  </si>
  <si>
    <t>1-Iron</t>
  </si>
  <si>
    <t>1-Road</t>
  </si>
  <si>
    <t>31-Communication</t>
  </si>
  <si>
    <t>41-Communicaton</t>
  </si>
  <si>
    <t>42-Communication</t>
  </si>
  <si>
    <t>51-Communication</t>
  </si>
  <si>
    <t>57-Communication</t>
  </si>
  <si>
    <t>1-Post</t>
  </si>
  <si>
    <t>35-Accident</t>
  </si>
  <si>
    <t>12-Trade</t>
  </si>
  <si>
    <t>3-Trade</t>
  </si>
  <si>
    <t>6-F</t>
  </si>
  <si>
    <t xml:space="preserve"> Monthly </t>
  </si>
  <si>
    <t xml:space="preserve">Name of Reporting form </t>
  </si>
  <si>
    <t xml:space="preserve">Number of indicators by columns, lines, total </t>
  </si>
  <si>
    <t>Sphere</t>
  </si>
  <si>
    <t>up to 5 people</t>
  </si>
  <si>
    <t>6-25</t>
  </si>
  <si>
    <t>26-50</t>
  </si>
  <si>
    <t xml:space="preserve">51  and more </t>
  </si>
  <si>
    <t xml:space="preserve">Construction </t>
  </si>
  <si>
    <t>1- KS</t>
  </si>
  <si>
    <t>MS</t>
  </si>
  <si>
    <t>ABS</t>
  </si>
  <si>
    <t xml:space="preserve">Industry </t>
  </si>
  <si>
    <t>1-Production (monthly)</t>
  </si>
  <si>
    <t xml:space="preserve">Transport and communication </t>
  </si>
  <si>
    <t>2-IRON</t>
  </si>
  <si>
    <t>1-AVIA</t>
  </si>
  <si>
    <t>65-ELECTRIC</t>
  </si>
  <si>
    <t>35-ACCIDENT</t>
  </si>
  <si>
    <t>13-COMMUNICATION</t>
  </si>
  <si>
    <t>1-POST</t>
  </si>
  <si>
    <t>30-CA</t>
  </si>
  <si>
    <t>Trade</t>
  </si>
  <si>
    <t xml:space="preserve">1-Services  </t>
  </si>
  <si>
    <t>1-IT</t>
  </si>
  <si>
    <t xml:space="preserve">1-Trade centers </t>
  </si>
  <si>
    <t>Form A</t>
  </si>
  <si>
    <t>S</t>
  </si>
  <si>
    <t>L</t>
  </si>
  <si>
    <t>Balance</t>
  </si>
  <si>
    <t xml:space="preserve">Quarterly </t>
  </si>
  <si>
    <t>Number of econimic entities (enterprises)</t>
  </si>
  <si>
    <t>of which</t>
  </si>
  <si>
    <t>Number of indicators by columns, lines, total</t>
  </si>
  <si>
    <t xml:space="preserve">up to 5 people </t>
  </si>
  <si>
    <t>12-CA</t>
  </si>
  <si>
    <t>1-CHARTER</t>
  </si>
  <si>
    <t>11-COMMUNICATION</t>
  </si>
  <si>
    <t>Industry</t>
  </si>
  <si>
    <t>11-CA</t>
  </si>
  <si>
    <t>Finance</t>
  </si>
  <si>
    <t>6-F (I, II,III quarters)</t>
  </si>
  <si>
    <t>Name of reporting form</t>
  </si>
  <si>
    <t xml:space="preserve">Annual                                                                              </t>
  </si>
  <si>
    <t>Number of economic entities (enterprises)</t>
  </si>
  <si>
    <t xml:space="preserve"> 2-KS</t>
  </si>
  <si>
    <t xml:space="preserve">12 -Construction </t>
  </si>
  <si>
    <t>1-Production (annual)</t>
  </si>
  <si>
    <t>6-ՏՑ-Hydro</t>
  </si>
  <si>
    <t>6-ՏՑ</t>
  </si>
  <si>
    <t>Transport and communication</t>
  </si>
  <si>
    <t>1-TRANSPORT</t>
  </si>
  <si>
    <t>3-AUTO</t>
  </si>
  <si>
    <t>65-IRON</t>
  </si>
  <si>
    <t>65-AVIA</t>
  </si>
  <si>
    <t>1-METRO</t>
  </si>
  <si>
    <t>1-ELECTRIC</t>
  </si>
  <si>
    <t>1-IRON</t>
  </si>
  <si>
    <t>1-ROAD</t>
  </si>
  <si>
    <t>31-COMMUNICATION</t>
  </si>
  <si>
    <t>41-COMMUNICATION</t>
  </si>
  <si>
    <t>42-COMMUNICATION</t>
  </si>
  <si>
    <t xml:space="preserve">51-COMMUNICATION </t>
  </si>
  <si>
    <t>57-COMMUNICATION</t>
  </si>
  <si>
    <t>Form 12 Trade</t>
  </si>
  <si>
    <t>Form 3 Trade</t>
  </si>
  <si>
    <t>Finances</t>
  </si>
  <si>
    <t>6-F (IV quarter)</t>
  </si>
  <si>
    <t>1-Auto</t>
  </si>
  <si>
    <t>2-Iron</t>
  </si>
  <si>
    <t>1-Avia</t>
  </si>
  <si>
    <t>65-Electric</t>
  </si>
  <si>
    <t>1-Services</t>
  </si>
  <si>
    <t>1-Trade centers</t>
  </si>
  <si>
    <t>Quarterly surveys</t>
  </si>
  <si>
    <t>1-Charter</t>
  </si>
  <si>
    <t>11-Communication</t>
  </si>
  <si>
    <t>Number of economic entities</t>
  </si>
  <si>
    <t xml:space="preserve">Name of reporting form </t>
  </si>
  <si>
    <t>Revised number of Reporting enterprises  (PSIs)</t>
  </si>
  <si>
    <t>Reduction</t>
  </si>
  <si>
    <t>Procent</t>
  </si>
  <si>
    <t>Small    (S)</t>
  </si>
  <si>
    <t>Large    (L)</t>
  </si>
  <si>
    <t>O</t>
  </si>
  <si>
    <t>P=E-O</t>
  </si>
  <si>
    <t>Q=P/E</t>
  </si>
  <si>
    <t>R=P*N</t>
  </si>
  <si>
    <t xml:space="preserve">Revised number of questions </t>
  </si>
  <si>
    <t>Burden reduction in hours</t>
  </si>
  <si>
    <t>T</t>
  </si>
  <si>
    <t>U</t>
  </si>
  <si>
    <t>Total revised burden</t>
  </si>
  <si>
    <t>Burden reduction due to reduction in questions</t>
  </si>
  <si>
    <t>Burden reduction due to smaller samples</t>
  </si>
  <si>
    <t>V=(B-T)/B*I</t>
  </si>
  <si>
    <t>W=(C-U)/C*J</t>
  </si>
  <si>
    <t>X=(D-V)/D*K</t>
  </si>
  <si>
    <t>Y=(V+W+X)/60</t>
  </si>
  <si>
    <t>Z=Y*M</t>
  </si>
  <si>
    <t>AA=N-R-Z</t>
  </si>
  <si>
    <t>Total</t>
  </si>
  <si>
    <t>Reduced burden in hours</t>
  </si>
  <si>
    <t>Revised burden in percent</t>
  </si>
  <si>
    <t>Burden in [currency]</t>
  </si>
  <si>
    <t>Total burden in [currency]</t>
  </si>
  <si>
    <t>Reduced burden in [currency]</t>
  </si>
  <si>
    <t>Revised burden in mio. [currency]</t>
  </si>
  <si>
    <t>Average hourly salary in [currency]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</si>
</sst>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3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i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3" fontId="2" fillId="0" borderId="1" xfId="0" applyNumberFormat="1" applyFont="1" applyFill="1" applyBorder="1"/>
    <xf numFmtId="4" fontId="2" fillId="0" borderId="1" xfId="0" applyNumberFormat="1" applyFont="1" applyFill="1" applyBorder="1"/>
    <xf numFmtId="0" fontId="0" fillId="2" borderId="1" xfId="0" applyFill="1" applyBorder="1"/>
    <xf numFmtId="3" fontId="0" fillId="0" borderId="1" xfId="0" applyNumberFormat="1" applyBorder="1"/>
    <xf numFmtId="0" fontId="0" fillId="0" borderId="1" xfId="0" applyBorder="1"/>
    <xf numFmtId="0" fontId="2" fillId="0" borderId="0" xfId="0" applyFont="1" applyFill="1" applyBorder="1"/>
    <xf numFmtId="3" fontId="4" fillId="0" borderId="1" xfId="0" applyNumberFormat="1" applyFont="1" applyFill="1" applyBorder="1"/>
    <xf numFmtId="3" fontId="3" fillId="0" borderId="1" xfId="0" applyNumberFormat="1" applyFont="1" applyFill="1" applyBorder="1"/>
    <xf numFmtId="3" fontId="2" fillId="3" borderId="1" xfId="0" applyNumberFormat="1" applyFont="1" applyFill="1" applyBorder="1"/>
    <xf numFmtId="3" fontId="0" fillId="3" borderId="1" xfId="0" applyNumberFormat="1" applyFill="1" applyBorder="1"/>
    <xf numFmtId="3" fontId="5" fillId="0" borderId="1" xfId="0" applyNumberFormat="1" applyFont="1" applyBorder="1"/>
    <xf numFmtId="0" fontId="5" fillId="0" borderId="1" xfId="0" applyFont="1" applyBorder="1"/>
    <xf numFmtId="3" fontId="6" fillId="0" borderId="1" xfId="0" applyNumberFormat="1" applyFont="1" applyFill="1" applyBorder="1"/>
    <xf numFmtId="164" fontId="4" fillId="0" borderId="1" xfId="0" applyNumberFormat="1" applyFont="1" applyFill="1" applyBorder="1"/>
    <xf numFmtId="0" fontId="0" fillId="0" borderId="1" xfId="0" applyFont="1" applyFill="1" applyBorder="1"/>
    <xf numFmtId="3" fontId="0" fillId="0" borderId="1" xfId="0" applyNumberFormat="1" applyFont="1" applyFill="1" applyBorder="1"/>
    <xf numFmtId="0" fontId="5" fillId="2" borderId="1" xfId="0" applyFont="1" applyFill="1" applyBorder="1"/>
    <xf numFmtId="0" fontId="0" fillId="4" borderId="1" xfId="0" applyFill="1" applyBorder="1"/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3" fontId="0" fillId="4" borderId="1" xfId="0" applyNumberFormat="1" applyFont="1" applyFill="1" applyBorder="1"/>
    <xf numFmtId="3" fontId="5" fillId="4" borderId="1" xfId="0" applyNumberFormat="1" applyFont="1" applyFill="1" applyBorder="1"/>
    <xf numFmtId="0" fontId="3" fillId="5" borderId="0" xfId="0" applyFont="1" applyFill="1" applyAlignment="1">
      <alignment wrapText="1"/>
    </xf>
    <xf numFmtId="0" fontId="3" fillId="5" borderId="1" xfId="0" applyFont="1" applyFill="1" applyBorder="1"/>
    <xf numFmtId="0" fontId="3" fillId="6" borderId="1" xfId="0" applyFont="1" applyFill="1" applyBorder="1" applyAlignment="1">
      <alignment wrapText="1"/>
    </xf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0" fontId="3" fillId="6" borderId="1" xfId="0" applyFont="1" applyFill="1" applyBorder="1"/>
    <xf numFmtId="49" fontId="8" fillId="0" borderId="2" xfId="0" applyNumberFormat="1" applyFont="1" applyBorder="1" applyAlignment="1">
      <alignment horizontal="left" wrapText="1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Fill="1" applyBorder="1"/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7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1" xfId="0" applyFill="1" applyBorder="1"/>
    <xf numFmtId="49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/>
    <xf numFmtId="3" fontId="0" fillId="0" borderId="0" xfId="0" applyNumberFormat="1"/>
    <xf numFmtId="2" fontId="0" fillId="0" borderId="0" xfId="0" applyNumberFormat="1"/>
    <xf numFmtId="0" fontId="2" fillId="8" borderId="0" xfId="0" applyFont="1" applyFill="1" applyAlignment="1">
      <alignment horizontal="right" wrapText="1"/>
    </xf>
    <xf numFmtId="0" fontId="0" fillId="8" borderId="0" xfId="0" applyFill="1"/>
    <xf numFmtId="0" fontId="2" fillId="8" borderId="0" xfId="0" applyFont="1" applyFill="1" applyAlignment="1">
      <alignment wrapText="1"/>
    </xf>
    <xf numFmtId="0" fontId="1" fillId="0" borderId="6" xfId="0" applyFont="1" applyFill="1" applyBorder="1" applyAlignment="1">
      <alignment horizontal="center" wrapText="1"/>
    </xf>
    <xf numFmtId="0" fontId="2" fillId="8" borderId="0" xfId="0" applyFont="1" applyFill="1" applyBorder="1"/>
    <xf numFmtId="3" fontId="0" fillId="8" borderId="0" xfId="0" applyNumberFormat="1" applyFill="1"/>
    <xf numFmtId="3" fontId="1" fillId="0" borderId="0" xfId="0" applyNumberFormat="1" applyFont="1"/>
    <xf numFmtId="165" fontId="1" fillId="0" borderId="0" xfId="0" applyNumberFormat="1" applyFont="1"/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left" wrapText="1"/>
    </xf>
    <xf numFmtId="0" fontId="0" fillId="0" borderId="3" xfId="0" applyBorder="1"/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8" fillId="0" borderId="5" xfId="0" applyFont="1" applyBorder="1" applyAlignment="1">
      <alignment horizontal="right" wrapText="1"/>
    </xf>
    <xf numFmtId="0" fontId="0" fillId="0" borderId="3" xfId="0" applyBorder="1" applyAlignment="1">
      <alignment horizontal="right"/>
    </xf>
    <xf numFmtId="49" fontId="8" fillId="0" borderId="5" xfId="0" applyNumberFormat="1" applyFont="1" applyBorder="1" applyAlignment="1">
      <alignment horizontal="right" wrapText="1"/>
    </xf>
    <xf numFmtId="0" fontId="0" fillId="0" borderId="9" xfId="0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8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2.75" x14ac:dyDescent="0.2"/>
  <cols>
    <col min="1" max="1" width="9.85546875" customWidth="1"/>
    <col min="2" max="2" width="50" customWidth="1"/>
    <col min="3" max="3" width="15" customWidth="1"/>
    <col min="4" max="6" width="9.28515625" customWidth="1"/>
    <col min="7" max="7" width="12" customWidth="1"/>
    <col min="8" max="10" width="9.28515625" customWidth="1"/>
    <col min="11" max="13" width="11.42578125" customWidth="1"/>
    <col min="14" max="14" width="13.140625" bestFit="1" customWidth="1"/>
    <col min="15" max="15" width="14" customWidth="1"/>
    <col min="16" max="16" width="13.28515625" customWidth="1"/>
    <col min="21" max="21" width="12" bestFit="1" customWidth="1"/>
    <col min="26" max="26" width="11" bestFit="1" customWidth="1"/>
    <col min="27" max="27" width="11.5703125" bestFit="1" customWidth="1"/>
    <col min="28" max="28" width="12.28515625" bestFit="1" customWidth="1"/>
    <col min="29" max="29" width="14.42578125" bestFit="1" customWidth="1"/>
    <col min="30" max="30" width="12.7109375" bestFit="1" customWidth="1"/>
    <col min="32" max="33" width="14.85546875" customWidth="1"/>
  </cols>
  <sheetData>
    <row r="1" spans="1:33" ht="63.75" x14ac:dyDescent="0.2">
      <c r="A1" s="1" t="s">
        <v>32</v>
      </c>
      <c r="B1" s="1" t="s">
        <v>33</v>
      </c>
      <c r="C1" s="23" t="s">
        <v>15</v>
      </c>
      <c r="D1" s="74" t="s">
        <v>34</v>
      </c>
      <c r="E1" s="74"/>
      <c r="F1" s="74"/>
      <c r="G1" s="68" t="s">
        <v>35</v>
      </c>
      <c r="H1" s="74" t="s">
        <v>36</v>
      </c>
      <c r="I1" s="74"/>
      <c r="J1" s="74"/>
      <c r="K1" s="74" t="s">
        <v>37</v>
      </c>
      <c r="L1" s="74"/>
      <c r="M1" s="74"/>
      <c r="N1" s="74"/>
      <c r="O1" s="75" t="s">
        <v>173</v>
      </c>
      <c r="P1" s="75"/>
      <c r="R1" s="61" t="s">
        <v>157</v>
      </c>
      <c r="S1" s="62" t="s">
        <v>149</v>
      </c>
      <c r="T1" s="62" t="s">
        <v>150</v>
      </c>
      <c r="U1" s="61" t="s">
        <v>162</v>
      </c>
      <c r="W1" s="74" t="s">
        <v>148</v>
      </c>
      <c r="X1" s="74"/>
      <c r="Y1" s="74"/>
      <c r="Z1" s="74" t="s">
        <v>158</v>
      </c>
      <c r="AA1" s="74"/>
      <c r="AB1" s="74"/>
      <c r="AC1" s="74"/>
      <c r="AD1" s="61" t="s">
        <v>163</v>
      </c>
      <c r="AF1" s="73" t="s">
        <v>161</v>
      </c>
      <c r="AG1" s="73"/>
    </row>
    <row r="2" spans="1:33" ht="44.25" customHeight="1" x14ac:dyDescent="0.2">
      <c r="A2" s="3" t="s">
        <v>0</v>
      </c>
      <c r="B2" s="3" t="s">
        <v>38</v>
      </c>
      <c r="C2" s="24" t="s">
        <v>39</v>
      </c>
      <c r="D2" s="2" t="s">
        <v>40</v>
      </c>
      <c r="E2" s="2" t="s">
        <v>28</v>
      </c>
      <c r="F2" s="2" t="s">
        <v>41</v>
      </c>
      <c r="G2" s="65"/>
      <c r="H2" s="2" t="s">
        <v>40</v>
      </c>
      <c r="I2" s="2" t="s">
        <v>28</v>
      </c>
      <c r="J2" s="2" t="s">
        <v>41</v>
      </c>
      <c r="K2" s="2" t="s">
        <v>40</v>
      </c>
      <c r="L2" s="2" t="s">
        <v>28</v>
      </c>
      <c r="M2" s="2" t="s">
        <v>41</v>
      </c>
      <c r="N2" s="2" t="s">
        <v>42</v>
      </c>
      <c r="O2" s="65" t="s">
        <v>177</v>
      </c>
      <c r="P2" s="2" t="s">
        <v>174</v>
      </c>
      <c r="R2" s="66"/>
      <c r="U2" s="2" t="s">
        <v>175</v>
      </c>
      <c r="W2" s="67" t="s">
        <v>151</v>
      </c>
      <c r="X2" s="67" t="s">
        <v>28</v>
      </c>
      <c r="Y2" s="67" t="s">
        <v>152</v>
      </c>
      <c r="Z2" s="2" t="s">
        <v>40</v>
      </c>
      <c r="AA2" s="2" t="s">
        <v>28</v>
      </c>
      <c r="AB2" s="2" t="s">
        <v>41</v>
      </c>
      <c r="AC2" s="2" t="s">
        <v>171</v>
      </c>
      <c r="AD2" s="2" t="s">
        <v>175</v>
      </c>
      <c r="AF2" s="2" t="s">
        <v>176</v>
      </c>
      <c r="AG2" s="2" t="s">
        <v>172</v>
      </c>
    </row>
    <row r="3" spans="1:33" x14ac:dyDescent="0.2">
      <c r="B3" t="s">
        <v>16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R3" t="s">
        <v>153</v>
      </c>
      <c r="S3" t="s">
        <v>154</v>
      </c>
      <c r="T3" t="s">
        <v>155</v>
      </c>
      <c r="U3" t="s">
        <v>156</v>
      </c>
      <c r="W3" t="s">
        <v>96</v>
      </c>
      <c r="X3" t="s">
        <v>159</v>
      </c>
      <c r="Y3" t="s">
        <v>160</v>
      </c>
      <c r="Z3" t="s">
        <v>164</v>
      </c>
      <c r="AA3" t="s">
        <v>165</v>
      </c>
      <c r="AB3" t="s">
        <v>166</v>
      </c>
      <c r="AC3" t="s">
        <v>167</v>
      </c>
      <c r="AD3" t="s">
        <v>168</v>
      </c>
      <c r="AF3" t="s">
        <v>169</v>
      </c>
    </row>
    <row r="4" spans="1:33" x14ac:dyDescent="0.2">
      <c r="A4" s="3"/>
      <c r="B4" s="27" t="s">
        <v>17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3" x14ac:dyDescent="0.2">
      <c r="B5" s="7" t="s">
        <v>18</v>
      </c>
      <c r="C5" s="13">
        <v>1</v>
      </c>
      <c r="D5" s="9">
        <v>1447</v>
      </c>
      <c r="E5" s="9">
        <v>520</v>
      </c>
      <c r="F5" s="9">
        <v>360</v>
      </c>
      <c r="G5" s="25">
        <v>282</v>
      </c>
      <c r="H5" s="7">
        <v>101</v>
      </c>
      <c r="I5" s="7">
        <v>145</v>
      </c>
      <c r="J5" s="7">
        <v>105</v>
      </c>
      <c r="K5" s="9">
        <f>$C5*D5*H5</f>
        <v>146147</v>
      </c>
      <c r="L5" s="9">
        <f t="shared" ref="L5:M7" si="0">$C5*E5*I5</f>
        <v>75400</v>
      </c>
      <c r="M5" s="9">
        <f t="shared" si="0"/>
        <v>37800</v>
      </c>
      <c r="N5" s="8">
        <f>SUM(K5:M5)/60</f>
        <v>4322.45</v>
      </c>
      <c r="O5" s="14">
        <v>1500</v>
      </c>
      <c r="P5" s="8">
        <f>O5*N5</f>
        <v>6483675</v>
      </c>
      <c r="R5" s="66">
        <v>200</v>
      </c>
      <c r="S5" s="63">
        <f>IF(R5&gt;0,G5-R5,0)</f>
        <v>82</v>
      </c>
      <c r="T5" s="64">
        <f>S5/G5</f>
        <v>0.29078014184397161</v>
      </c>
      <c r="U5" s="63">
        <f>P5*T5</f>
        <v>1885323.9361702127</v>
      </c>
      <c r="W5" s="70">
        <v>1447</v>
      </c>
      <c r="X5" s="70">
        <v>520</v>
      </c>
      <c r="Y5" s="70">
        <v>360</v>
      </c>
      <c r="Z5" s="63">
        <f t="shared" ref="Z5:AB6" si="1">IF(W5&gt;0,(D5-W5)/D5*K5,0)</f>
        <v>0</v>
      </c>
      <c r="AA5" s="63">
        <f t="shared" si="1"/>
        <v>0</v>
      </c>
      <c r="AB5" s="63">
        <f t="shared" si="1"/>
        <v>0</v>
      </c>
      <c r="AC5" s="63">
        <f>SUM(Z5:AB5)/60</f>
        <v>0</v>
      </c>
      <c r="AD5" s="63">
        <f>AC5*O5</f>
        <v>0</v>
      </c>
      <c r="AF5" s="63">
        <f>P5-U5-AD5</f>
        <v>4598351.0638297871</v>
      </c>
    </row>
    <row r="6" spans="1:33" x14ac:dyDescent="0.2">
      <c r="B6" s="7" t="s">
        <v>19</v>
      </c>
      <c r="C6" s="13">
        <v>1</v>
      </c>
      <c r="D6" s="9">
        <v>987</v>
      </c>
      <c r="E6" s="9">
        <v>853</v>
      </c>
      <c r="F6" s="9">
        <v>350</v>
      </c>
      <c r="G6" s="25">
        <v>248</v>
      </c>
      <c r="H6" s="7">
        <v>198</v>
      </c>
      <c r="I6" s="7">
        <v>157.5</v>
      </c>
      <c r="J6" s="7">
        <v>240</v>
      </c>
      <c r="K6" s="8">
        <f>$C6*D6*H6</f>
        <v>195426</v>
      </c>
      <c r="L6" s="8">
        <f t="shared" si="0"/>
        <v>134347.5</v>
      </c>
      <c r="M6" s="8">
        <f t="shared" si="0"/>
        <v>84000</v>
      </c>
      <c r="N6" s="8">
        <f>SUM(K6:M6)/60</f>
        <v>6896.2250000000004</v>
      </c>
      <c r="O6" s="14">
        <v>1500</v>
      </c>
      <c r="P6" s="8">
        <f>O6*N6</f>
        <v>10344337.5</v>
      </c>
      <c r="R6" s="66"/>
      <c r="S6" s="63">
        <f>IF(R6&gt;0,G6-R6,0)</f>
        <v>0</v>
      </c>
      <c r="T6" s="64">
        <f>S6/G6</f>
        <v>0</v>
      </c>
      <c r="U6" s="63">
        <f>P6*T6</f>
        <v>0</v>
      </c>
      <c r="W6" s="70">
        <v>500</v>
      </c>
      <c r="X6" s="70">
        <v>500</v>
      </c>
      <c r="Y6" s="70">
        <v>300</v>
      </c>
      <c r="Z6" s="63">
        <f>IF(W6&gt;0,(D6-W6)/D6*K6,0)</f>
        <v>96426</v>
      </c>
      <c r="AA6" s="63">
        <f t="shared" si="1"/>
        <v>55597.5</v>
      </c>
      <c r="AB6" s="63">
        <f t="shared" si="1"/>
        <v>12000</v>
      </c>
      <c r="AC6" s="63">
        <f>SUM(Z6:AB6)/60</f>
        <v>2733.7249999999999</v>
      </c>
      <c r="AD6" s="63">
        <f>AC6*O6</f>
        <v>4100587.5</v>
      </c>
      <c r="AE6" s="63"/>
      <c r="AF6" s="63">
        <f>P6-U6-AD6</f>
        <v>6243750</v>
      </c>
    </row>
    <row r="7" spans="1:33" x14ac:dyDescent="0.2">
      <c r="B7" s="7" t="s">
        <v>20</v>
      </c>
      <c r="C7" s="13">
        <v>1</v>
      </c>
      <c r="D7" s="9">
        <v>977</v>
      </c>
      <c r="E7" s="9">
        <v>106</v>
      </c>
      <c r="F7" s="9">
        <v>117</v>
      </c>
      <c r="G7" s="26">
        <v>43</v>
      </c>
      <c r="H7" s="21">
        <v>126</v>
      </c>
      <c r="I7" s="21">
        <v>74</v>
      </c>
      <c r="J7" s="21">
        <v>262</v>
      </c>
      <c r="K7" s="16">
        <f>$C7*D7*H7</f>
        <v>123102</v>
      </c>
      <c r="L7" s="16">
        <f t="shared" si="0"/>
        <v>7844</v>
      </c>
      <c r="M7" s="16">
        <f t="shared" si="0"/>
        <v>30654</v>
      </c>
      <c r="N7" s="15">
        <f>SUM(K7:M7)/60</f>
        <v>2693.3333333333335</v>
      </c>
      <c r="O7" s="14">
        <v>1500</v>
      </c>
      <c r="P7" s="8">
        <f>O7*N7</f>
        <v>4040000</v>
      </c>
      <c r="R7" s="66"/>
      <c r="S7" s="63">
        <f>IF(R7&gt;0,G7-R7,0)</f>
        <v>0</v>
      </c>
      <c r="T7" s="64">
        <f>S7/G7</f>
        <v>0</v>
      </c>
      <c r="U7" s="63">
        <f>P7*T7</f>
        <v>0</v>
      </c>
      <c r="W7" s="66"/>
      <c r="X7" s="66"/>
      <c r="Y7" s="66"/>
      <c r="Z7" s="63">
        <f>IF(W7&gt;0,(D7-W7)/D7*K7,0)</f>
        <v>0</v>
      </c>
      <c r="AA7" s="63">
        <f>IF(X7&gt;0,(E7-X7)/E7*L7,0)</f>
        <v>0</v>
      </c>
      <c r="AB7" s="63">
        <f>IF(Y7&gt;0,(F7-Y7)/F7*M7,0)</f>
        <v>0</v>
      </c>
      <c r="AC7" s="63">
        <f>SUM(Z7:AB7)/60</f>
        <v>0</v>
      </c>
      <c r="AD7" s="63">
        <f>AC7*O7</f>
        <v>0</v>
      </c>
      <c r="AE7" s="63"/>
      <c r="AF7" s="63">
        <f>P7-U7-AD7</f>
        <v>4040000</v>
      </c>
    </row>
    <row r="8" spans="1:33" s="4" customFormat="1" x14ac:dyDescent="0.2">
      <c r="B8" s="30" t="s">
        <v>21</v>
      </c>
      <c r="C8" s="5"/>
      <c r="D8" s="5"/>
      <c r="E8" s="5"/>
      <c r="F8" s="5"/>
      <c r="G8" s="17">
        <f>SUM(G5:G7)/3</f>
        <v>191</v>
      </c>
      <c r="H8" s="17">
        <f>SUM(H5:H7)/3</f>
        <v>141.66666666666666</v>
      </c>
      <c r="I8" s="17">
        <f>SUM(I5:I7)/3</f>
        <v>125.5</v>
      </c>
      <c r="J8" s="17">
        <f>SUM(J5:J7)/3</f>
        <v>202.33333333333334</v>
      </c>
      <c r="K8" s="17"/>
      <c r="L8" s="17"/>
      <c r="M8" s="17"/>
      <c r="N8" s="17"/>
      <c r="O8" s="11"/>
      <c r="P8" s="11"/>
    </row>
    <row r="9" spans="1:33" s="4" customFormat="1" x14ac:dyDescent="0.2">
      <c r="B9" s="30" t="s">
        <v>30</v>
      </c>
      <c r="C9" s="5"/>
      <c r="D9" s="5"/>
      <c r="E9" s="5"/>
      <c r="F9" s="5"/>
      <c r="G9" s="11"/>
      <c r="H9" s="18">
        <f>H8/G8</f>
        <v>0.74171029668411859</v>
      </c>
      <c r="I9" s="18">
        <f>I8/G8</f>
        <v>0.65706806282722519</v>
      </c>
      <c r="J9" s="18">
        <f>J8/G8</f>
        <v>1.0593368237347296</v>
      </c>
      <c r="K9" s="5"/>
      <c r="L9" s="5"/>
      <c r="M9" s="5"/>
      <c r="N9" s="12"/>
      <c r="O9" s="5"/>
      <c r="P9" s="12"/>
    </row>
    <row r="10" spans="1:33" s="4" customFormat="1" x14ac:dyDescent="0.2">
      <c r="B10" s="29" t="s">
        <v>22</v>
      </c>
      <c r="C10" s="5"/>
      <c r="D10" s="5"/>
      <c r="E10" s="5"/>
      <c r="F10" s="5"/>
      <c r="G10" s="5"/>
      <c r="H10" s="6"/>
      <c r="I10" s="6"/>
      <c r="J10" s="6"/>
      <c r="K10" s="5"/>
      <c r="L10" s="5"/>
      <c r="M10" s="5"/>
      <c r="N10" s="5"/>
      <c r="O10" s="5"/>
      <c r="P10" s="5"/>
    </row>
    <row r="11" spans="1:33" x14ac:dyDescent="0.2">
      <c r="B11" s="7" t="s">
        <v>23</v>
      </c>
      <c r="C11" s="22">
        <v>12</v>
      </c>
      <c r="D11" s="8">
        <v>10739</v>
      </c>
      <c r="E11" s="8">
        <v>175</v>
      </c>
      <c r="F11" s="8">
        <v>129</v>
      </c>
      <c r="G11" s="25">
        <v>101</v>
      </c>
      <c r="H11" s="7">
        <v>98</v>
      </c>
      <c r="I11" s="7">
        <v>85</v>
      </c>
      <c r="J11" s="7">
        <v>102</v>
      </c>
      <c r="K11" s="8">
        <f>$C11*D11*H11</f>
        <v>12629064</v>
      </c>
      <c r="L11" s="8">
        <f t="shared" ref="L11:M14" si="2">$C11*E11*I11</f>
        <v>178500</v>
      </c>
      <c r="M11" s="8">
        <f t="shared" si="2"/>
        <v>157896</v>
      </c>
      <c r="N11" s="8">
        <f>(K11+L11+M11)/60</f>
        <v>216091</v>
      </c>
      <c r="O11" s="14">
        <v>1500</v>
      </c>
      <c r="P11" s="8">
        <f>O11*N11</f>
        <v>324136500</v>
      </c>
      <c r="R11" s="66"/>
      <c r="S11" s="63">
        <f>IF(R11&gt;0,G11-R11,0)</f>
        <v>0</v>
      </c>
      <c r="T11" s="64">
        <f>S11/G11</f>
        <v>0</v>
      </c>
      <c r="U11" s="63">
        <f>P11*T11</f>
        <v>0</v>
      </c>
      <c r="W11" s="66"/>
      <c r="X11" s="66"/>
      <c r="Y11" s="66"/>
      <c r="Z11" s="63">
        <f t="shared" ref="Z11:AB14" si="3">IF(W11&gt;0,(D11-W11)/D11*K11,0)</f>
        <v>0</v>
      </c>
      <c r="AA11" s="63">
        <f t="shared" si="3"/>
        <v>0</v>
      </c>
      <c r="AB11" s="63">
        <f t="shared" si="3"/>
        <v>0</v>
      </c>
      <c r="AC11" s="63">
        <f>SUM(Z11:AB11)/60</f>
        <v>0</v>
      </c>
      <c r="AD11" s="63">
        <f>AC11*O11</f>
        <v>0</v>
      </c>
      <c r="AF11" s="63">
        <f>P11-U11-AD11</f>
        <v>324136500</v>
      </c>
    </row>
    <row r="12" spans="1:33" x14ac:dyDescent="0.2">
      <c r="B12" s="7" t="s">
        <v>24</v>
      </c>
      <c r="C12" s="22">
        <v>12</v>
      </c>
      <c r="D12" s="9">
        <v>648</v>
      </c>
      <c r="E12" s="9">
        <v>67</v>
      </c>
      <c r="F12" s="9">
        <v>88</v>
      </c>
      <c r="G12" s="25">
        <v>456</v>
      </c>
      <c r="H12" s="7">
        <v>28</v>
      </c>
      <c r="I12" s="7">
        <v>32.5</v>
      </c>
      <c r="J12" s="7">
        <v>21</v>
      </c>
      <c r="K12" s="8">
        <f>$C12*D12*H12</f>
        <v>217728</v>
      </c>
      <c r="L12" s="8">
        <f t="shared" si="2"/>
        <v>26130</v>
      </c>
      <c r="M12" s="8">
        <f t="shared" si="2"/>
        <v>22176</v>
      </c>
      <c r="N12" s="8">
        <f>(K12+L12+M12)/60</f>
        <v>4433.8999999999996</v>
      </c>
      <c r="O12" s="14">
        <v>1500</v>
      </c>
      <c r="P12" s="8">
        <f>O12*N12</f>
        <v>6650849.9999999991</v>
      </c>
      <c r="R12" s="66"/>
      <c r="S12" s="63">
        <f>IF(R12&gt;0,G12-R12,0)</f>
        <v>0</v>
      </c>
      <c r="T12" s="64">
        <f>S12/G12</f>
        <v>0</v>
      </c>
      <c r="U12" s="63">
        <f>P12*T12</f>
        <v>0</v>
      </c>
      <c r="W12" s="66"/>
      <c r="X12" s="66"/>
      <c r="Y12" s="66"/>
      <c r="Z12" s="63">
        <f t="shared" si="3"/>
        <v>0</v>
      </c>
      <c r="AA12" s="63">
        <f t="shared" si="3"/>
        <v>0</v>
      </c>
      <c r="AB12" s="63">
        <f t="shared" si="3"/>
        <v>0</v>
      </c>
      <c r="AC12" s="63">
        <f>SUM(Z12:AB12)/60</f>
        <v>0</v>
      </c>
      <c r="AD12" s="63">
        <f>AC12*O12</f>
        <v>0</v>
      </c>
      <c r="AF12" s="63">
        <f>P12-U12-AD12</f>
        <v>6650849.9999999991</v>
      </c>
    </row>
    <row r="13" spans="1:33" x14ac:dyDescent="0.2">
      <c r="B13" s="7" t="s">
        <v>25</v>
      </c>
      <c r="C13" s="22">
        <v>12</v>
      </c>
      <c r="D13" s="9">
        <v>1916</v>
      </c>
      <c r="E13" s="9">
        <v>106</v>
      </c>
      <c r="F13" s="9">
        <v>117</v>
      </c>
      <c r="G13" s="22">
        <v>114</v>
      </c>
      <c r="H13" s="7">
        <v>114</v>
      </c>
      <c r="I13" s="7">
        <v>240</v>
      </c>
      <c r="J13" s="7">
        <v>295</v>
      </c>
      <c r="K13" s="8">
        <f>$C13*D13*H13</f>
        <v>2621088</v>
      </c>
      <c r="L13" s="8">
        <f t="shared" si="2"/>
        <v>305280</v>
      </c>
      <c r="M13" s="8">
        <f t="shared" si="2"/>
        <v>414180</v>
      </c>
      <c r="N13" s="8">
        <f>(K13+L13+M13)/60</f>
        <v>55675.8</v>
      </c>
      <c r="O13" s="14">
        <v>1500</v>
      </c>
      <c r="P13" s="8">
        <f>O13*N13</f>
        <v>83513700</v>
      </c>
      <c r="R13" s="66"/>
      <c r="S13" s="63">
        <f>IF(R13&gt;0,G13-R13,0)</f>
        <v>0</v>
      </c>
      <c r="T13" s="64">
        <f>S13/G13</f>
        <v>0</v>
      </c>
      <c r="U13" s="63">
        <f>P13*T13</f>
        <v>0</v>
      </c>
      <c r="W13" s="66"/>
      <c r="X13" s="66"/>
      <c r="Y13" s="66"/>
      <c r="Z13" s="63">
        <f t="shared" si="3"/>
        <v>0</v>
      </c>
      <c r="AA13" s="63">
        <f t="shared" si="3"/>
        <v>0</v>
      </c>
      <c r="AB13" s="63">
        <f t="shared" si="3"/>
        <v>0</v>
      </c>
      <c r="AC13" s="63">
        <f>SUM(Z13:AB13)/60</f>
        <v>0</v>
      </c>
      <c r="AD13" s="63">
        <f>AC13*O13</f>
        <v>0</v>
      </c>
      <c r="AF13" s="63">
        <f>P13-U13-AD13</f>
        <v>83513700</v>
      </c>
    </row>
    <row r="14" spans="1:33" x14ac:dyDescent="0.2">
      <c r="B14" s="7" t="s">
        <v>26</v>
      </c>
      <c r="C14" s="22">
        <v>12</v>
      </c>
      <c r="D14" s="9">
        <v>254</v>
      </c>
      <c r="E14" s="9">
        <v>14</v>
      </c>
      <c r="F14" s="9">
        <v>34</v>
      </c>
      <c r="G14" s="25">
        <v>114</v>
      </c>
      <c r="H14" s="7">
        <v>37</v>
      </c>
      <c r="I14" s="7">
        <v>35</v>
      </c>
      <c r="J14" s="7">
        <v>83</v>
      </c>
      <c r="K14" s="8">
        <f>$C14*D14*H14</f>
        <v>112776</v>
      </c>
      <c r="L14" s="8">
        <f t="shared" si="2"/>
        <v>5880</v>
      </c>
      <c r="M14" s="8">
        <f t="shared" si="2"/>
        <v>33864</v>
      </c>
      <c r="N14" s="8">
        <f>(K14+L14+M14)/60</f>
        <v>2542</v>
      </c>
      <c r="O14" s="14">
        <v>1500</v>
      </c>
      <c r="P14" s="8">
        <f>O14*N14</f>
        <v>3813000</v>
      </c>
      <c r="R14" s="66"/>
      <c r="S14" s="63">
        <f>IF(R14&gt;0,G14-R14,0)</f>
        <v>0</v>
      </c>
      <c r="T14" s="64">
        <f>S14/G14</f>
        <v>0</v>
      </c>
      <c r="U14" s="63">
        <f>P14*T14</f>
        <v>0</v>
      </c>
      <c r="W14" s="66"/>
      <c r="X14" s="66"/>
      <c r="Y14" s="66"/>
      <c r="Z14" s="63">
        <f t="shared" si="3"/>
        <v>0</v>
      </c>
      <c r="AA14" s="63">
        <f t="shared" si="3"/>
        <v>0</v>
      </c>
      <c r="AB14" s="63">
        <f t="shared" si="3"/>
        <v>0</v>
      </c>
      <c r="AC14" s="63">
        <f>SUM(Z14:AB14)/60</f>
        <v>0</v>
      </c>
      <c r="AD14" s="63">
        <f>AC14*O14</f>
        <v>0</v>
      </c>
      <c r="AF14" s="63">
        <f>P14-U14-AD14</f>
        <v>3813000</v>
      </c>
    </row>
    <row r="15" spans="1:33" s="10" customFormat="1" x14ac:dyDescent="0.2">
      <c r="B15" s="31" t="s">
        <v>27</v>
      </c>
      <c r="C15" s="5"/>
      <c r="D15" s="5"/>
      <c r="E15" s="5"/>
      <c r="F15" s="5"/>
      <c r="G15" s="8">
        <f>SUM(G11:G14)/4</f>
        <v>196.25</v>
      </c>
      <c r="H15" s="9">
        <f>SUM(H11:H14)/4</f>
        <v>69.25</v>
      </c>
      <c r="I15" s="9">
        <f>SUM(I11:I14)/4</f>
        <v>98.125</v>
      </c>
      <c r="J15" s="9">
        <f>SUM(J11:J14)/4</f>
        <v>125.25</v>
      </c>
      <c r="K15" s="5"/>
      <c r="L15" s="5"/>
      <c r="M15" s="5"/>
      <c r="N15" s="5"/>
      <c r="O15" s="5"/>
      <c r="P15" s="5"/>
    </row>
    <row r="16" spans="1:33" s="10" customFormat="1" x14ac:dyDescent="0.2">
      <c r="B16" s="31" t="s">
        <v>29</v>
      </c>
      <c r="C16" s="5"/>
      <c r="D16" s="5"/>
      <c r="E16" s="5"/>
      <c r="F16" s="5"/>
      <c r="G16" s="5"/>
      <c r="H16" s="18">
        <f>H15/G15</f>
        <v>0.35286624203821654</v>
      </c>
      <c r="I16" s="18">
        <f>I15/G15</f>
        <v>0.5</v>
      </c>
      <c r="J16" s="18">
        <f>J15/G15</f>
        <v>0.63821656050955411</v>
      </c>
      <c r="K16" s="5"/>
      <c r="L16" s="5"/>
      <c r="M16" s="5"/>
      <c r="N16" s="5"/>
      <c r="O16" s="5"/>
      <c r="P16" s="5"/>
    </row>
    <row r="17" spans="2:32" s="10" customFormat="1" ht="14.25" customHeight="1" x14ac:dyDescent="0.2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2:32" s="10" customFormat="1" x14ac:dyDescent="0.2">
      <c r="B18" s="28" t="s">
        <v>17</v>
      </c>
      <c r="C18" s="5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2:32" s="10" customFormat="1" x14ac:dyDescent="0.2">
      <c r="B19" s="19" t="s">
        <v>43</v>
      </c>
      <c r="C19" s="20">
        <v>1</v>
      </c>
      <c r="D19" s="20"/>
      <c r="E19" s="20">
        <v>241</v>
      </c>
      <c r="F19" s="20"/>
      <c r="G19" s="25">
        <v>1200</v>
      </c>
      <c r="H19" s="20">
        <f>G19*$H$9</f>
        <v>890.05235602094228</v>
      </c>
      <c r="I19" s="20">
        <f>G19*$I$9</f>
        <v>788.48167539267024</v>
      </c>
      <c r="J19" s="20">
        <f>G19*$J$9</f>
        <v>1271.2041884816756</v>
      </c>
      <c r="K19" s="20">
        <f>D19*H19</f>
        <v>0</v>
      </c>
      <c r="L19" s="20">
        <f>E19*I19</f>
        <v>190024.08376963352</v>
      </c>
      <c r="M19" s="20">
        <f>F19*J19</f>
        <v>0</v>
      </c>
      <c r="N19" s="20">
        <f>(K19+L19+M19)/60</f>
        <v>3167.0680628272253</v>
      </c>
      <c r="O19" s="14">
        <v>1500</v>
      </c>
      <c r="P19" s="8">
        <f>O19*N19</f>
        <v>4750602.0942408377</v>
      </c>
      <c r="R19" s="69"/>
      <c r="S19" s="63">
        <f t="shared" ref="S19:S46" si="4">IF(R19&gt;0,G19-R19,0)</f>
        <v>0</v>
      </c>
      <c r="T19" s="64">
        <f t="shared" ref="T19:T46" si="5">S19/G19</f>
        <v>0</v>
      </c>
      <c r="U19" s="63">
        <f t="shared" ref="U19:U46" si="6">P19*T19</f>
        <v>0</v>
      </c>
      <c r="W19" s="69"/>
      <c r="X19" s="69"/>
      <c r="Y19" s="69"/>
      <c r="Z19" s="63">
        <f t="shared" ref="Z19:Z46" si="7">IF(W19&gt;0,(D19-W19)/D19*K19,0)</f>
        <v>0</v>
      </c>
      <c r="AA19" s="63">
        <f t="shared" ref="AA19:AA46" si="8">IF(X19&gt;0,(E19-X19)/E19*L19,0)</f>
        <v>0</v>
      </c>
      <c r="AB19" s="63">
        <f t="shared" ref="AB19:AB46" si="9">IF(Y19&gt;0,(F19-Y19)/F19*M19,0)</f>
        <v>0</v>
      </c>
      <c r="AC19" s="63">
        <f t="shared" ref="AC19:AC46" si="10">SUM(Z19:AB19)/60</f>
        <v>0</v>
      </c>
      <c r="AD19" s="63">
        <f t="shared" ref="AD19:AD46" si="11">AC19*O19</f>
        <v>0</v>
      </c>
      <c r="AF19" s="63">
        <f t="shared" ref="AF19:AF46" si="12">P19-U19-AD19</f>
        <v>4750602.0942408377</v>
      </c>
    </row>
    <row r="20" spans="2:32" s="10" customFormat="1" x14ac:dyDescent="0.2">
      <c r="B20" s="19" t="s">
        <v>44</v>
      </c>
      <c r="C20" s="20">
        <v>1</v>
      </c>
      <c r="D20" s="20"/>
      <c r="E20" s="20">
        <v>236</v>
      </c>
      <c r="F20" s="20"/>
      <c r="G20" s="25">
        <v>336</v>
      </c>
      <c r="H20" s="20">
        <f t="shared" ref="H20:H46" si="13">G20*$H$9</f>
        <v>249.21465968586384</v>
      </c>
      <c r="I20" s="20">
        <f t="shared" ref="I20:I28" si="14">G20*$I$9</f>
        <v>220.77486910994767</v>
      </c>
      <c r="J20" s="20">
        <f t="shared" ref="J20:J28" si="15">G20*$J$9</f>
        <v>355.93717277486917</v>
      </c>
      <c r="K20" s="20">
        <f t="shared" ref="K20:K28" si="16">D20*H20</f>
        <v>0</v>
      </c>
      <c r="L20" s="20">
        <f t="shared" ref="L20:L28" si="17">E20*I20</f>
        <v>52102.869109947649</v>
      </c>
      <c r="M20" s="20">
        <f t="shared" ref="M20:M28" si="18">F20*J20</f>
        <v>0</v>
      </c>
      <c r="N20" s="20">
        <f t="shared" ref="N20:N28" si="19">(K20+L20+M20)/60</f>
        <v>868.38115183246077</v>
      </c>
      <c r="O20" s="14">
        <v>1500</v>
      </c>
      <c r="P20" s="8">
        <f t="shared" ref="P20:P28" si="20">O20*N20</f>
        <v>1302571.7277486911</v>
      </c>
      <c r="R20" s="69"/>
      <c r="S20" s="63">
        <f t="shared" si="4"/>
        <v>0</v>
      </c>
      <c r="T20" s="64">
        <f t="shared" si="5"/>
        <v>0</v>
      </c>
      <c r="U20" s="63">
        <f t="shared" si="6"/>
        <v>0</v>
      </c>
      <c r="W20" s="69"/>
      <c r="X20" s="69"/>
      <c r="Y20" s="69"/>
      <c r="Z20" s="63">
        <f t="shared" si="7"/>
        <v>0</v>
      </c>
      <c r="AA20" s="63">
        <f t="shared" si="8"/>
        <v>0</v>
      </c>
      <c r="AB20" s="63">
        <f t="shared" si="9"/>
        <v>0</v>
      </c>
      <c r="AC20" s="63">
        <f t="shared" si="10"/>
        <v>0</v>
      </c>
      <c r="AD20" s="63">
        <f t="shared" si="11"/>
        <v>0</v>
      </c>
      <c r="AF20" s="63">
        <f t="shared" si="12"/>
        <v>1302571.7277486911</v>
      </c>
    </row>
    <row r="21" spans="2:32" s="10" customFormat="1" x14ac:dyDescent="0.2">
      <c r="B21" s="19" t="s">
        <v>45</v>
      </c>
      <c r="C21" s="20">
        <v>1</v>
      </c>
      <c r="D21" s="20"/>
      <c r="E21" s="20">
        <v>10</v>
      </c>
      <c r="F21" s="20"/>
      <c r="G21" s="25">
        <v>338</v>
      </c>
      <c r="H21" s="20">
        <f t="shared" si="13"/>
        <v>250.69808027923207</v>
      </c>
      <c r="I21" s="20">
        <f t="shared" si="14"/>
        <v>222.08900523560212</v>
      </c>
      <c r="J21" s="20">
        <f t="shared" si="15"/>
        <v>358.05584642233862</v>
      </c>
      <c r="K21" s="20">
        <f t="shared" si="16"/>
        <v>0</v>
      </c>
      <c r="L21" s="20">
        <f t="shared" si="17"/>
        <v>2220.890052356021</v>
      </c>
      <c r="M21" s="20">
        <f t="shared" si="18"/>
        <v>0</v>
      </c>
      <c r="N21" s="20">
        <f t="shared" si="19"/>
        <v>37.014834205933681</v>
      </c>
      <c r="O21" s="14">
        <v>1500</v>
      </c>
      <c r="P21" s="8">
        <f t="shared" si="20"/>
        <v>55522.251308900522</v>
      </c>
      <c r="R21" s="69"/>
      <c r="S21" s="63">
        <f t="shared" si="4"/>
        <v>0</v>
      </c>
      <c r="T21" s="64">
        <f t="shared" si="5"/>
        <v>0</v>
      </c>
      <c r="U21" s="63">
        <f t="shared" si="6"/>
        <v>0</v>
      </c>
      <c r="W21" s="69"/>
      <c r="X21" s="69"/>
      <c r="Y21" s="69"/>
      <c r="Z21" s="63">
        <f t="shared" si="7"/>
        <v>0</v>
      </c>
      <c r="AA21" s="63">
        <f t="shared" si="8"/>
        <v>0</v>
      </c>
      <c r="AB21" s="63">
        <f t="shared" si="9"/>
        <v>0</v>
      </c>
      <c r="AC21" s="63">
        <f t="shared" si="10"/>
        <v>0</v>
      </c>
      <c r="AD21" s="63">
        <f t="shared" si="11"/>
        <v>0</v>
      </c>
      <c r="AF21" s="63">
        <f t="shared" si="12"/>
        <v>55522.251308900522</v>
      </c>
    </row>
    <row r="22" spans="2:32" s="10" customFormat="1" x14ac:dyDescent="0.2">
      <c r="B22" s="19" t="s">
        <v>116</v>
      </c>
      <c r="C22" s="20">
        <v>1</v>
      </c>
      <c r="D22" s="20"/>
      <c r="E22" s="20">
        <v>1449</v>
      </c>
      <c r="F22" s="20"/>
      <c r="G22" s="25">
        <v>15</v>
      </c>
      <c r="H22" s="20">
        <f t="shared" si="13"/>
        <v>11.125654450261779</v>
      </c>
      <c r="I22" s="20">
        <f t="shared" si="14"/>
        <v>9.856020942408378</v>
      </c>
      <c r="J22" s="20">
        <f t="shared" si="15"/>
        <v>15.890052356020943</v>
      </c>
      <c r="K22" s="20">
        <f t="shared" si="16"/>
        <v>0</v>
      </c>
      <c r="L22" s="20">
        <f t="shared" si="17"/>
        <v>14281.374345549741</v>
      </c>
      <c r="M22" s="20">
        <f t="shared" si="18"/>
        <v>0</v>
      </c>
      <c r="N22" s="20">
        <f t="shared" si="19"/>
        <v>238.02290575916234</v>
      </c>
      <c r="O22" s="14">
        <v>1500</v>
      </c>
      <c r="P22" s="8">
        <f t="shared" si="20"/>
        <v>357034.35863874352</v>
      </c>
      <c r="R22" s="69"/>
      <c r="S22" s="63">
        <f t="shared" si="4"/>
        <v>0</v>
      </c>
      <c r="T22" s="64">
        <f t="shared" si="5"/>
        <v>0</v>
      </c>
      <c r="U22" s="63">
        <f t="shared" si="6"/>
        <v>0</v>
      </c>
      <c r="W22" s="69"/>
      <c r="X22" s="69"/>
      <c r="Y22" s="69"/>
      <c r="Z22" s="63">
        <f t="shared" si="7"/>
        <v>0</v>
      </c>
      <c r="AA22" s="63">
        <f t="shared" si="8"/>
        <v>0</v>
      </c>
      <c r="AB22" s="63">
        <f t="shared" si="9"/>
        <v>0</v>
      </c>
      <c r="AC22" s="63">
        <f t="shared" si="10"/>
        <v>0</v>
      </c>
      <c r="AD22" s="63">
        <f t="shared" si="11"/>
        <v>0</v>
      </c>
      <c r="AF22" s="63">
        <f t="shared" si="12"/>
        <v>357034.35863874352</v>
      </c>
    </row>
    <row r="23" spans="2:32" s="10" customFormat="1" x14ac:dyDescent="0.2">
      <c r="B23" s="19" t="s">
        <v>46</v>
      </c>
      <c r="C23" s="20">
        <v>1</v>
      </c>
      <c r="D23" s="20"/>
      <c r="E23" s="20">
        <v>113</v>
      </c>
      <c r="F23" s="20"/>
      <c r="G23" s="25">
        <v>11</v>
      </c>
      <c r="H23" s="20">
        <f t="shared" si="13"/>
        <v>8.158813263525305</v>
      </c>
      <c r="I23" s="20">
        <f t="shared" si="14"/>
        <v>7.2277486910994773</v>
      </c>
      <c r="J23" s="20">
        <f t="shared" si="15"/>
        <v>11.652705061082026</v>
      </c>
      <c r="K23" s="20">
        <f t="shared" si="16"/>
        <v>0</v>
      </c>
      <c r="L23" s="20">
        <f t="shared" si="17"/>
        <v>816.7356020942409</v>
      </c>
      <c r="M23" s="20">
        <f t="shared" si="18"/>
        <v>0</v>
      </c>
      <c r="N23" s="20">
        <f t="shared" si="19"/>
        <v>13.612260034904015</v>
      </c>
      <c r="O23" s="14">
        <v>1500</v>
      </c>
      <c r="P23" s="8">
        <f t="shared" si="20"/>
        <v>20418.390052356022</v>
      </c>
      <c r="R23" s="69"/>
      <c r="S23" s="63">
        <f t="shared" si="4"/>
        <v>0</v>
      </c>
      <c r="T23" s="64">
        <f t="shared" si="5"/>
        <v>0</v>
      </c>
      <c r="U23" s="63">
        <f t="shared" si="6"/>
        <v>0</v>
      </c>
      <c r="W23" s="69"/>
      <c r="X23" s="69"/>
      <c r="Y23" s="69"/>
      <c r="Z23" s="63">
        <f t="shared" si="7"/>
        <v>0</v>
      </c>
      <c r="AA23" s="63">
        <f t="shared" si="8"/>
        <v>0</v>
      </c>
      <c r="AB23" s="63">
        <f t="shared" si="9"/>
        <v>0</v>
      </c>
      <c r="AC23" s="63">
        <f t="shared" si="10"/>
        <v>0</v>
      </c>
      <c r="AD23" s="63">
        <f t="shared" si="11"/>
        <v>0</v>
      </c>
      <c r="AF23" s="63">
        <f t="shared" si="12"/>
        <v>20418.390052356022</v>
      </c>
    </row>
    <row r="24" spans="2:32" s="10" customFormat="1" x14ac:dyDescent="0.2">
      <c r="B24" s="19" t="s">
        <v>47</v>
      </c>
      <c r="C24" s="20">
        <v>1</v>
      </c>
      <c r="D24" s="20"/>
      <c r="E24" s="20">
        <v>1</v>
      </c>
      <c r="F24" s="20"/>
      <c r="G24" s="25">
        <v>22</v>
      </c>
      <c r="H24" s="20">
        <f t="shared" si="13"/>
        <v>16.31762652705061</v>
      </c>
      <c r="I24" s="20">
        <f t="shared" si="14"/>
        <v>14.455497382198955</v>
      </c>
      <c r="J24" s="20">
        <f t="shared" si="15"/>
        <v>23.305410122164052</v>
      </c>
      <c r="K24" s="20">
        <f t="shared" si="16"/>
        <v>0</v>
      </c>
      <c r="L24" s="20">
        <f t="shared" si="17"/>
        <v>14.455497382198955</v>
      </c>
      <c r="M24" s="20">
        <f t="shared" si="18"/>
        <v>0</v>
      </c>
      <c r="N24" s="20">
        <f t="shared" si="19"/>
        <v>0.24092495636998257</v>
      </c>
      <c r="O24" s="14">
        <v>1500</v>
      </c>
      <c r="P24" s="8">
        <f t="shared" si="20"/>
        <v>361.38743455497388</v>
      </c>
      <c r="R24" s="69"/>
      <c r="S24" s="63">
        <f t="shared" si="4"/>
        <v>0</v>
      </c>
      <c r="T24" s="64">
        <f t="shared" si="5"/>
        <v>0</v>
      </c>
      <c r="U24" s="63">
        <f t="shared" si="6"/>
        <v>0</v>
      </c>
      <c r="W24" s="69"/>
      <c r="X24" s="69"/>
      <c r="Y24" s="69"/>
      <c r="Z24" s="63">
        <f t="shared" si="7"/>
        <v>0</v>
      </c>
      <c r="AA24" s="63">
        <f t="shared" si="8"/>
        <v>0</v>
      </c>
      <c r="AB24" s="63">
        <f t="shared" si="9"/>
        <v>0</v>
      </c>
      <c r="AC24" s="63">
        <f t="shared" si="10"/>
        <v>0</v>
      </c>
      <c r="AD24" s="63">
        <f t="shared" si="11"/>
        <v>0</v>
      </c>
      <c r="AF24" s="63">
        <f t="shared" si="12"/>
        <v>361.38743455497388</v>
      </c>
    </row>
    <row r="25" spans="2:32" s="10" customFormat="1" x14ac:dyDescent="0.2">
      <c r="B25" s="19" t="s">
        <v>48</v>
      </c>
      <c r="C25" s="20">
        <v>1</v>
      </c>
      <c r="D25" s="20"/>
      <c r="E25" s="20">
        <v>5</v>
      </c>
      <c r="F25" s="20"/>
      <c r="G25" s="25">
        <v>67</v>
      </c>
      <c r="H25" s="20">
        <f t="shared" si="13"/>
        <v>49.694589877835945</v>
      </c>
      <c r="I25" s="20">
        <f t="shared" si="14"/>
        <v>44.02356020942409</v>
      </c>
      <c r="J25" s="20">
        <f t="shared" si="15"/>
        <v>70.975567190226883</v>
      </c>
      <c r="K25" s="20">
        <f t="shared" si="16"/>
        <v>0</v>
      </c>
      <c r="L25" s="20">
        <f t="shared" si="17"/>
        <v>220.11780104712045</v>
      </c>
      <c r="M25" s="20">
        <f t="shared" si="18"/>
        <v>0</v>
      </c>
      <c r="N25" s="20">
        <f t="shared" si="19"/>
        <v>3.6686300174520077</v>
      </c>
      <c r="O25" s="14">
        <v>1500</v>
      </c>
      <c r="P25" s="8">
        <f t="shared" si="20"/>
        <v>5502.9450261780112</v>
      </c>
      <c r="R25" s="69"/>
      <c r="S25" s="63">
        <f t="shared" si="4"/>
        <v>0</v>
      </c>
      <c r="T25" s="64">
        <f t="shared" si="5"/>
        <v>0</v>
      </c>
      <c r="U25" s="63">
        <f t="shared" si="6"/>
        <v>0</v>
      </c>
      <c r="W25" s="69"/>
      <c r="X25" s="69"/>
      <c r="Y25" s="69"/>
      <c r="Z25" s="63">
        <f t="shared" si="7"/>
        <v>0</v>
      </c>
      <c r="AA25" s="63">
        <f t="shared" si="8"/>
        <v>0</v>
      </c>
      <c r="AB25" s="63">
        <f t="shared" si="9"/>
        <v>0</v>
      </c>
      <c r="AC25" s="63">
        <f t="shared" si="10"/>
        <v>0</v>
      </c>
      <c r="AD25" s="63">
        <f t="shared" si="11"/>
        <v>0</v>
      </c>
      <c r="AF25" s="63">
        <f t="shared" si="12"/>
        <v>5502.9450261780112</v>
      </c>
    </row>
    <row r="26" spans="2:32" s="10" customFormat="1" x14ac:dyDescent="0.2">
      <c r="B26" s="19" t="s">
        <v>49</v>
      </c>
      <c r="C26" s="20">
        <v>1</v>
      </c>
      <c r="D26" s="20"/>
      <c r="E26" s="20">
        <v>1331</v>
      </c>
      <c r="F26" s="20"/>
      <c r="G26" s="25">
        <v>21</v>
      </c>
      <c r="H26" s="20">
        <f t="shared" si="13"/>
        <v>15.57591623036649</v>
      </c>
      <c r="I26" s="20">
        <f t="shared" si="14"/>
        <v>13.79842931937173</v>
      </c>
      <c r="J26" s="20">
        <f t="shared" si="15"/>
        <v>22.246073298429323</v>
      </c>
      <c r="K26" s="20">
        <f t="shared" si="16"/>
        <v>0</v>
      </c>
      <c r="L26" s="20">
        <f t="shared" si="17"/>
        <v>18365.709424083772</v>
      </c>
      <c r="M26" s="20">
        <f t="shared" si="18"/>
        <v>0</v>
      </c>
      <c r="N26" s="20">
        <f t="shared" si="19"/>
        <v>306.09515706806286</v>
      </c>
      <c r="O26" s="14">
        <v>1500</v>
      </c>
      <c r="P26" s="8">
        <f t="shared" si="20"/>
        <v>459142.73560209427</v>
      </c>
      <c r="R26" s="69"/>
      <c r="S26" s="63">
        <f t="shared" si="4"/>
        <v>0</v>
      </c>
      <c r="T26" s="64">
        <f t="shared" si="5"/>
        <v>0</v>
      </c>
      <c r="U26" s="63">
        <f t="shared" si="6"/>
        <v>0</v>
      </c>
      <c r="W26" s="69"/>
      <c r="X26" s="69"/>
      <c r="Y26" s="69"/>
      <c r="Z26" s="63">
        <f t="shared" si="7"/>
        <v>0</v>
      </c>
      <c r="AA26" s="63">
        <f t="shared" si="8"/>
        <v>0</v>
      </c>
      <c r="AB26" s="63">
        <f t="shared" si="9"/>
        <v>0</v>
      </c>
      <c r="AC26" s="63">
        <f t="shared" si="10"/>
        <v>0</v>
      </c>
      <c r="AD26" s="63">
        <f t="shared" si="11"/>
        <v>0</v>
      </c>
      <c r="AF26" s="63">
        <f t="shared" si="12"/>
        <v>459142.73560209427</v>
      </c>
    </row>
    <row r="27" spans="2:32" s="10" customFormat="1" x14ac:dyDescent="0.2">
      <c r="B27" s="19" t="s">
        <v>50</v>
      </c>
      <c r="C27" s="20">
        <v>1</v>
      </c>
      <c r="D27" s="20">
        <v>1238</v>
      </c>
      <c r="E27" s="20">
        <v>389</v>
      </c>
      <c r="F27" s="20">
        <v>806</v>
      </c>
      <c r="G27" s="25">
        <v>283</v>
      </c>
      <c r="H27" s="20">
        <f t="shared" si="13"/>
        <v>209.90401396160556</v>
      </c>
      <c r="I27" s="20">
        <f t="shared" si="14"/>
        <v>185.95026178010474</v>
      </c>
      <c r="J27" s="20">
        <f t="shared" si="15"/>
        <v>299.79232111692846</v>
      </c>
      <c r="K27" s="20">
        <f t="shared" si="16"/>
        <v>259861.16928446767</v>
      </c>
      <c r="L27" s="20">
        <f t="shared" si="17"/>
        <v>72334.651832460746</v>
      </c>
      <c r="M27" s="20">
        <f t="shared" si="18"/>
        <v>241632.61082024433</v>
      </c>
      <c r="N27" s="20">
        <f t="shared" si="19"/>
        <v>9563.8071989528798</v>
      </c>
      <c r="O27" s="14">
        <v>1500</v>
      </c>
      <c r="P27" s="8">
        <f t="shared" si="20"/>
        <v>14345710.79842932</v>
      </c>
      <c r="R27" s="69"/>
      <c r="S27" s="63">
        <f t="shared" si="4"/>
        <v>0</v>
      </c>
      <c r="T27" s="64">
        <f t="shared" si="5"/>
        <v>0</v>
      </c>
      <c r="U27" s="63">
        <f t="shared" si="6"/>
        <v>0</v>
      </c>
      <c r="W27" s="69"/>
      <c r="X27" s="69"/>
      <c r="Y27" s="69"/>
      <c r="Z27" s="63">
        <f t="shared" si="7"/>
        <v>0</v>
      </c>
      <c r="AA27" s="63">
        <f t="shared" si="8"/>
        <v>0</v>
      </c>
      <c r="AB27" s="63">
        <f t="shared" si="9"/>
        <v>0</v>
      </c>
      <c r="AC27" s="63">
        <f t="shared" si="10"/>
        <v>0</v>
      </c>
      <c r="AD27" s="63">
        <f t="shared" si="11"/>
        <v>0</v>
      </c>
      <c r="AF27" s="63">
        <f t="shared" si="12"/>
        <v>14345710.79842932</v>
      </c>
    </row>
    <row r="28" spans="2:32" s="10" customFormat="1" x14ac:dyDescent="0.2">
      <c r="B28" s="19" t="s">
        <v>51</v>
      </c>
      <c r="C28" s="20">
        <v>1</v>
      </c>
      <c r="D28" s="20">
        <v>413</v>
      </c>
      <c r="E28" s="20">
        <v>121</v>
      </c>
      <c r="F28" s="20">
        <v>79</v>
      </c>
      <c r="G28" s="25">
        <v>205</v>
      </c>
      <c r="H28" s="20">
        <f t="shared" si="13"/>
        <v>152.05061082024432</v>
      </c>
      <c r="I28" s="20">
        <f t="shared" si="14"/>
        <v>134.69895287958116</v>
      </c>
      <c r="J28" s="20">
        <f t="shared" si="15"/>
        <v>217.16404886561958</v>
      </c>
      <c r="K28" s="20">
        <f t="shared" si="16"/>
        <v>62796.902268760903</v>
      </c>
      <c r="L28" s="20">
        <f t="shared" si="17"/>
        <v>16298.573298429321</v>
      </c>
      <c r="M28" s="20">
        <f t="shared" si="18"/>
        <v>17155.959860383948</v>
      </c>
      <c r="N28" s="20">
        <f t="shared" si="19"/>
        <v>1604.1905904595696</v>
      </c>
      <c r="O28" s="14">
        <v>1500</v>
      </c>
      <c r="P28" s="8">
        <f t="shared" si="20"/>
        <v>2406285.8856893545</v>
      </c>
      <c r="R28" s="69"/>
      <c r="S28" s="63">
        <f t="shared" si="4"/>
        <v>0</v>
      </c>
      <c r="T28" s="64">
        <f t="shared" si="5"/>
        <v>0</v>
      </c>
      <c r="U28" s="63">
        <f t="shared" si="6"/>
        <v>0</v>
      </c>
      <c r="W28" s="69"/>
      <c r="X28" s="69"/>
      <c r="Y28" s="69"/>
      <c r="Z28" s="63">
        <f t="shared" si="7"/>
        <v>0</v>
      </c>
      <c r="AA28" s="63">
        <f t="shared" si="8"/>
        <v>0</v>
      </c>
      <c r="AB28" s="63">
        <f t="shared" si="9"/>
        <v>0</v>
      </c>
      <c r="AC28" s="63">
        <f t="shared" si="10"/>
        <v>0</v>
      </c>
      <c r="AD28" s="63">
        <f t="shared" si="11"/>
        <v>0</v>
      </c>
      <c r="AF28" s="63">
        <f t="shared" si="12"/>
        <v>2406285.8856893545</v>
      </c>
    </row>
    <row r="29" spans="2:32" s="10" customFormat="1" x14ac:dyDescent="0.2">
      <c r="B29" s="19" t="s">
        <v>52</v>
      </c>
      <c r="C29" s="20">
        <v>1</v>
      </c>
      <c r="D29" s="20">
        <v>4</v>
      </c>
      <c r="E29" s="20">
        <v>0</v>
      </c>
      <c r="F29" s="20">
        <v>1</v>
      </c>
      <c r="G29" s="25">
        <v>37</v>
      </c>
      <c r="H29" s="20">
        <f t="shared" si="13"/>
        <v>27.443280977312387</v>
      </c>
      <c r="I29" s="20">
        <f t="shared" ref="I29:I46" si="21">G29*$I$9</f>
        <v>24.311518324607331</v>
      </c>
      <c r="J29" s="20">
        <f t="shared" ref="J29:J46" si="22">G29*$J$9</f>
        <v>39.195462478184993</v>
      </c>
      <c r="K29" s="20">
        <f t="shared" ref="K29:K46" si="23">D29*H29</f>
        <v>109.77312390924955</v>
      </c>
      <c r="L29" s="20">
        <f t="shared" ref="L29:L46" si="24">E29*I29</f>
        <v>0</v>
      </c>
      <c r="M29" s="20">
        <f t="shared" ref="M29:M46" si="25">F29*J29</f>
        <v>39.195462478184993</v>
      </c>
      <c r="N29" s="20">
        <f t="shared" ref="N29:N46" si="26">(K29+L29+M29)/60</f>
        <v>2.4828097731239089</v>
      </c>
      <c r="O29" s="14">
        <v>1500</v>
      </c>
      <c r="P29" s="8">
        <f t="shared" ref="P29:P46" si="27">O29*N29</f>
        <v>3724.2146596858634</v>
      </c>
      <c r="R29" s="69"/>
      <c r="S29" s="63">
        <f t="shared" si="4"/>
        <v>0</v>
      </c>
      <c r="T29" s="64">
        <f t="shared" si="5"/>
        <v>0</v>
      </c>
      <c r="U29" s="63">
        <f t="shared" si="6"/>
        <v>0</v>
      </c>
      <c r="W29" s="69"/>
      <c r="X29" s="69"/>
      <c r="Y29" s="69"/>
      <c r="Z29" s="63">
        <f t="shared" si="7"/>
        <v>0</v>
      </c>
      <c r="AA29" s="63">
        <f t="shared" si="8"/>
        <v>0</v>
      </c>
      <c r="AB29" s="63">
        <f t="shared" si="9"/>
        <v>0</v>
      </c>
      <c r="AC29" s="63">
        <f t="shared" si="10"/>
        <v>0</v>
      </c>
      <c r="AD29" s="63">
        <f t="shared" si="11"/>
        <v>0</v>
      </c>
      <c r="AF29" s="63">
        <f t="shared" si="12"/>
        <v>3724.2146596858634</v>
      </c>
    </row>
    <row r="30" spans="2:32" s="10" customFormat="1" x14ac:dyDescent="0.2">
      <c r="B30" s="19" t="s">
        <v>55</v>
      </c>
      <c r="C30" s="20">
        <v>1</v>
      </c>
      <c r="D30" s="20">
        <v>0</v>
      </c>
      <c r="E30" s="20">
        <v>0</v>
      </c>
      <c r="F30" s="20">
        <v>1</v>
      </c>
      <c r="G30" s="25">
        <v>19</v>
      </c>
      <c r="H30" s="20">
        <f t="shared" si="13"/>
        <v>14.092495636998253</v>
      </c>
      <c r="I30" s="20">
        <f t="shared" si="21"/>
        <v>12.484293193717278</v>
      </c>
      <c r="J30" s="20">
        <f t="shared" si="22"/>
        <v>20.127399650959862</v>
      </c>
      <c r="K30" s="20">
        <f t="shared" si="23"/>
        <v>0</v>
      </c>
      <c r="L30" s="20">
        <f t="shared" si="24"/>
        <v>0</v>
      </c>
      <c r="M30" s="20">
        <f t="shared" si="25"/>
        <v>20.127399650959862</v>
      </c>
      <c r="N30" s="20">
        <f t="shared" si="26"/>
        <v>0.33545666084933107</v>
      </c>
      <c r="O30" s="14">
        <v>1500</v>
      </c>
      <c r="P30" s="8">
        <f t="shared" si="27"/>
        <v>503.18499127399662</v>
      </c>
      <c r="R30" s="69"/>
      <c r="S30" s="63">
        <f t="shared" si="4"/>
        <v>0</v>
      </c>
      <c r="T30" s="64">
        <f t="shared" si="5"/>
        <v>0</v>
      </c>
      <c r="U30" s="63">
        <f t="shared" si="6"/>
        <v>0</v>
      </c>
      <c r="W30" s="69"/>
      <c r="X30" s="69"/>
      <c r="Y30" s="69"/>
      <c r="Z30" s="63">
        <f t="shared" si="7"/>
        <v>0</v>
      </c>
      <c r="AA30" s="63">
        <f t="shared" si="8"/>
        <v>0</v>
      </c>
      <c r="AB30" s="63">
        <f t="shared" si="9"/>
        <v>0</v>
      </c>
      <c r="AC30" s="63">
        <f t="shared" si="10"/>
        <v>0</v>
      </c>
      <c r="AD30" s="63">
        <f t="shared" si="11"/>
        <v>0</v>
      </c>
      <c r="AF30" s="63">
        <f t="shared" si="12"/>
        <v>503.18499127399662</v>
      </c>
    </row>
    <row r="31" spans="2:32" s="10" customFormat="1" x14ac:dyDescent="0.2">
      <c r="B31" s="19" t="s">
        <v>53</v>
      </c>
      <c r="C31" s="20">
        <v>1</v>
      </c>
      <c r="D31" s="20">
        <v>0</v>
      </c>
      <c r="E31" s="20">
        <v>0</v>
      </c>
      <c r="F31" s="20">
        <v>1</v>
      </c>
      <c r="G31" s="25">
        <v>124</v>
      </c>
      <c r="H31" s="20">
        <f t="shared" si="13"/>
        <v>91.972076788830705</v>
      </c>
      <c r="I31" s="20">
        <f t="shared" si="21"/>
        <v>81.476439790575924</v>
      </c>
      <c r="J31" s="20">
        <f t="shared" si="22"/>
        <v>131.35776614310646</v>
      </c>
      <c r="K31" s="20">
        <f t="shared" si="23"/>
        <v>0</v>
      </c>
      <c r="L31" s="20">
        <f t="shared" si="24"/>
        <v>0</v>
      </c>
      <c r="M31" s="20">
        <f t="shared" si="25"/>
        <v>131.35776614310646</v>
      </c>
      <c r="N31" s="20">
        <f t="shared" si="26"/>
        <v>2.1892961023851076</v>
      </c>
      <c r="O31" s="14">
        <v>1500</v>
      </c>
      <c r="P31" s="8">
        <f t="shared" si="27"/>
        <v>3283.9441535776614</v>
      </c>
      <c r="R31" s="69"/>
      <c r="S31" s="63">
        <f t="shared" si="4"/>
        <v>0</v>
      </c>
      <c r="T31" s="64">
        <f t="shared" si="5"/>
        <v>0</v>
      </c>
      <c r="U31" s="63">
        <f t="shared" si="6"/>
        <v>0</v>
      </c>
      <c r="W31" s="69"/>
      <c r="X31" s="69"/>
      <c r="Y31" s="69"/>
      <c r="Z31" s="63">
        <f t="shared" si="7"/>
        <v>0</v>
      </c>
      <c r="AA31" s="63">
        <f t="shared" si="8"/>
        <v>0</v>
      </c>
      <c r="AB31" s="63">
        <f t="shared" si="9"/>
        <v>0</v>
      </c>
      <c r="AC31" s="63">
        <f t="shared" si="10"/>
        <v>0</v>
      </c>
      <c r="AD31" s="63">
        <f t="shared" si="11"/>
        <v>0</v>
      </c>
      <c r="AF31" s="63">
        <f t="shared" si="12"/>
        <v>3283.9441535776614</v>
      </c>
    </row>
    <row r="32" spans="2:32" s="10" customFormat="1" x14ac:dyDescent="0.2">
      <c r="B32" s="19" t="s">
        <v>54</v>
      </c>
      <c r="C32" s="20">
        <v>1</v>
      </c>
      <c r="D32" s="20">
        <v>0</v>
      </c>
      <c r="E32" s="20">
        <v>0</v>
      </c>
      <c r="F32" s="20">
        <v>1</v>
      </c>
      <c r="G32" s="25">
        <v>36</v>
      </c>
      <c r="H32" s="20">
        <f t="shared" si="13"/>
        <v>26.701570680628269</v>
      </c>
      <c r="I32" s="20">
        <f t="shared" si="21"/>
        <v>23.654450261780106</v>
      </c>
      <c r="J32" s="20">
        <f t="shared" si="22"/>
        <v>38.136125654450268</v>
      </c>
      <c r="K32" s="20">
        <f t="shared" si="23"/>
        <v>0</v>
      </c>
      <c r="L32" s="20">
        <f t="shared" si="24"/>
        <v>0</v>
      </c>
      <c r="M32" s="20">
        <f t="shared" si="25"/>
        <v>38.136125654450268</v>
      </c>
      <c r="N32" s="20">
        <f t="shared" si="26"/>
        <v>0.6356020942408378</v>
      </c>
      <c r="O32" s="14">
        <v>1500</v>
      </c>
      <c r="P32" s="8">
        <f t="shared" si="27"/>
        <v>953.40314136125676</v>
      </c>
      <c r="R32" s="69"/>
      <c r="S32" s="63">
        <f t="shared" si="4"/>
        <v>0</v>
      </c>
      <c r="T32" s="64">
        <f t="shared" si="5"/>
        <v>0</v>
      </c>
      <c r="U32" s="63">
        <f t="shared" si="6"/>
        <v>0</v>
      </c>
      <c r="W32" s="69"/>
      <c r="X32" s="69"/>
      <c r="Y32" s="69"/>
      <c r="Z32" s="63">
        <f t="shared" si="7"/>
        <v>0</v>
      </c>
      <c r="AA32" s="63">
        <f t="shared" si="8"/>
        <v>0</v>
      </c>
      <c r="AB32" s="63">
        <f t="shared" si="9"/>
        <v>0</v>
      </c>
      <c r="AC32" s="63">
        <f t="shared" si="10"/>
        <v>0</v>
      </c>
      <c r="AD32" s="63">
        <f t="shared" si="11"/>
        <v>0</v>
      </c>
      <c r="AF32" s="63">
        <f t="shared" si="12"/>
        <v>953.40314136125676</v>
      </c>
    </row>
    <row r="33" spans="2:32" s="10" customFormat="1" x14ac:dyDescent="0.2">
      <c r="B33" s="19" t="s">
        <v>56</v>
      </c>
      <c r="C33" s="20">
        <v>1</v>
      </c>
      <c r="D33" s="20">
        <v>2</v>
      </c>
      <c r="E33" s="20">
        <v>1</v>
      </c>
      <c r="F33" s="20">
        <v>3</v>
      </c>
      <c r="G33" s="25">
        <v>36</v>
      </c>
      <c r="H33" s="20">
        <f t="shared" si="13"/>
        <v>26.701570680628269</v>
      </c>
      <c r="I33" s="20">
        <f t="shared" si="21"/>
        <v>23.654450261780106</v>
      </c>
      <c r="J33" s="20">
        <f t="shared" si="22"/>
        <v>38.136125654450268</v>
      </c>
      <c r="K33" s="20">
        <f t="shared" si="23"/>
        <v>53.403141361256537</v>
      </c>
      <c r="L33" s="20">
        <f t="shared" si="24"/>
        <v>23.654450261780106</v>
      </c>
      <c r="M33" s="20">
        <f t="shared" si="25"/>
        <v>114.4083769633508</v>
      </c>
      <c r="N33" s="20">
        <f t="shared" si="26"/>
        <v>3.1910994764397906</v>
      </c>
      <c r="O33" s="14">
        <v>1500</v>
      </c>
      <c r="P33" s="8">
        <f t="shared" si="27"/>
        <v>4786.6492146596856</v>
      </c>
      <c r="R33" s="69"/>
      <c r="S33" s="63">
        <f t="shared" si="4"/>
        <v>0</v>
      </c>
      <c r="T33" s="64">
        <f t="shared" si="5"/>
        <v>0</v>
      </c>
      <c r="U33" s="63">
        <f t="shared" si="6"/>
        <v>0</v>
      </c>
      <c r="W33" s="69"/>
      <c r="X33" s="69"/>
      <c r="Y33" s="69"/>
      <c r="Z33" s="63">
        <f t="shared" si="7"/>
        <v>0</v>
      </c>
      <c r="AA33" s="63">
        <f t="shared" si="8"/>
        <v>0</v>
      </c>
      <c r="AB33" s="63">
        <f t="shared" si="9"/>
        <v>0</v>
      </c>
      <c r="AC33" s="63">
        <f t="shared" si="10"/>
        <v>0</v>
      </c>
      <c r="AD33" s="63">
        <f t="shared" si="11"/>
        <v>0</v>
      </c>
      <c r="AF33" s="63">
        <f t="shared" si="12"/>
        <v>4786.6492146596856</v>
      </c>
    </row>
    <row r="34" spans="2:32" s="10" customFormat="1" x14ac:dyDescent="0.2">
      <c r="B34" s="19" t="s">
        <v>57</v>
      </c>
      <c r="C34" s="20">
        <v>1</v>
      </c>
      <c r="D34" s="20">
        <v>0</v>
      </c>
      <c r="E34" s="20">
        <v>0</v>
      </c>
      <c r="F34" s="20">
        <v>86</v>
      </c>
      <c r="G34" s="25">
        <v>20</v>
      </c>
      <c r="H34" s="20">
        <f t="shared" si="13"/>
        <v>14.834205933682371</v>
      </c>
      <c r="I34" s="20">
        <f t="shared" si="21"/>
        <v>13.141361256544503</v>
      </c>
      <c r="J34" s="20">
        <f t="shared" si="22"/>
        <v>21.186736474694591</v>
      </c>
      <c r="K34" s="20">
        <f t="shared" si="23"/>
        <v>0</v>
      </c>
      <c r="L34" s="20">
        <f t="shared" si="24"/>
        <v>0</v>
      </c>
      <c r="M34" s="20">
        <f t="shared" si="25"/>
        <v>1822.0593368237348</v>
      </c>
      <c r="N34" s="20">
        <f t="shared" si="26"/>
        <v>30.367655613728914</v>
      </c>
      <c r="O34" s="14">
        <v>1500</v>
      </c>
      <c r="P34" s="8">
        <f t="shared" si="27"/>
        <v>45551.483420593373</v>
      </c>
      <c r="R34" s="69"/>
      <c r="S34" s="63">
        <f t="shared" si="4"/>
        <v>0</v>
      </c>
      <c r="T34" s="64">
        <f t="shared" si="5"/>
        <v>0</v>
      </c>
      <c r="U34" s="63">
        <f t="shared" si="6"/>
        <v>0</v>
      </c>
      <c r="W34" s="69"/>
      <c r="X34" s="69"/>
      <c r="Y34" s="69"/>
      <c r="Z34" s="63">
        <f t="shared" si="7"/>
        <v>0</v>
      </c>
      <c r="AA34" s="63">
        <f t="shared" si="8"/>
        <v>0</v>
      </c>
      <c r="AB34" s="63">
        <f t="shared" si="9"/>
        <v>0</v>
      </c>
      <c r="AC34" s="63">
        <f t="shared" si="10"/>
        <v>0</v>
      </c>
      <c r="AD34" s="63">
        <f t="shared" si="11"/>
        <v>0</v>
      </c>
      <c r="AF34" s="63">
        <f t="shared" si="12"/>
        <v>45551.483420593373</v>
      </c>
    </row>
    <row r="35" spans="2:32" s="10" customFormat="1" x14ac:dyDescent="0.2">
      <c r="B35" s="19" t="s">
        <v>58</v>
      </c>
      <c r="C35" s="20">
        <v>1</v>
      </c>
      <c r="D35" s="20"/>
      <c r="E35" s="20">
        <v>11</v>
      </c>
      <c r="F35" s="20"/>
      <c r="G35" s="25">
        <v>78</v>
      </c>
      <c r="H35" s="20">
        <f t="shared" si="13"/>
        <v>57.853403141361248</v>
      </c>
      <c r="I35" s="20">
        <f t="shared" si="21"/>
        <v>51.251308900523561</v>
      </c>
      <c r="J35" s="20">
        <f t="shared" si="22"/>
        <v>82.628272251308914</v>
      </c>
      <c r="K35" s="20">
        <f t="shared" si="23"/>
        <v>0</v>
      </c>
      <c r="L35" s="20">
        <f t="shared" si="24"/>
        <v>563.76439790575921</v>
      </c>
      <c r="M35" s="20">
        <f t="shared" si="25"/>
        <v>0</v>
      </c>
      <c r="N35" s="20">
        <f t="shared" si="26"/>
        <v>9.3960732984293198</v>
      </c>
      <c r="O35" s="14">
        <v>1500</v>
      </c>
      <c r="P35" s="8">
        <f t="shared" si="27"/>
        <v>14094.109947643979</v>
      </c>
      <c r="R35" s="69"/>
      <c r="S35" s="63">
        <f t="shared" si="4"/>
        <v>0</v>
      </c>
      <c r="T35" s="64">
        <f t="shared" si="5"/>
        <v>0</v>
      </c>
      <c r="U35" s="63">
        <f t="shared" si="6"/>
        <v>0</v>
      </c>
      <c r="W35" s="69"/>
      <c r="X35" s="69"/>
      <c r="Y35" s="69"/>
      <c r="Z35" s="63">
        <f t="shared" si="7"/>
        <v>0</v>
      </c>
      <c r="AA35" s="63">
        <f t="shared" si="8"/>
        <v>0</v>
      </c>
      <c r="AB35" s="63">
        <f t="shared" si="9"/>
        <v>0</v>
      </c>
      <c r="AC35" s="63">
        <f t="shared" si="10"/>
        <v>0</v>
      </c>
      <c r="AD35" s="63">
        <f t="shared" si="11"/>
        <v>0</v>
      </c>
      <c r="AF35" s="63">
        <f t="shared" si="12"/>
        <v>14094.109947643979</v>
      </c>
    </row>
    <row r="36" spans="2:32" s="10" customFormat="1" x14ac:dyDescent="0.2">
      <c r="B36" s="19" t="s">
        <v>59</v>
      </c>
      <c r="C36" s="20">
        <v>1</v>
      </c>
      <c r="D36" s="20">
        <v>1</v>
      </c>
      <c r="E36" s="20">
        <v>0</v>
      </c>
      <c r="F36" s="20">
        <v>0</v>
      </c>
      <c r="G36" s="25">
        <v>34</v>
      </c>
      <c r="H36" s="20">
        <f t="shared" si="13"/>
        <v>25.218150087260032</v>
      </c>
      <c r="I36" s="20">
        <f t="shared" si="21"/>
        <v>22.340314136125656</v>
      </c>
      <c r="J36" s="20">
        <f t="shared" si="22"/>
        <v>36.017452006980804</v>
      </c>
      <c r="K36" s="20">
        <f t="shared" si="23"/>
        <v>25.218150087260032</v>
      </c>
      <c r="L36" s="20">
        <f t="shared" si="24"/>
        <v>0</v>
      </c>
      <c r="M36" s="20">
        <f t="shared" si="25"/>
        <v>0</v>
      </c>
      <c r="N36" s="20">
        <f t="shared" si="26"/>
        <v>0.42030250145433384</v>
      </c>
      <c r="O36" s="14">
        <v>1500</v>
      </c>
      <c r="P36" s="8">
        <f t="shared" si="27"/>
        <v>630.45375218150082</v>
      </c>
      <c r="R36" s="69"/>
      <c r="S36" s="63">
        <f t="shared" si="4"/>
        <v>0</v>
      </c>
      <c r="T36" s="64">
        <f t="shared" si="5"/>
        <v>0</v>
      </c>
      <c r="U36" s="63">
        <f t="shared" si="6"/>
        <v>0</v>
      </c>
      <c r="W36" s="69"/>
      <c r="X36" s="69"/>
      <c r="Y36" s="69"/>
      <c r="Z36" s="63">
        <f t="shared" si="7"/>
        <v>0</v>
      </c>
      <c r="AA36" s="63">
        <f t="shared" si="8"/>
        <v>0</v>
      </c>
      <c r="AB36" s="63">
        <f t="shared" si="9"/>
        <v>0</v>
      </c>
      <c r="AC36" s="63">
        <f t="shared" si="10"/>
        <v>0</v>
      </c>
      <c r="AD36" s="63">
        <f t="shared" si="11"/>
        <v>0</v>
      </c>
      <c r="AF36" s="63">
        <f t="shared" si="12"/>
        <v>630.45375218150082</v>
      </c>
    </row>
    <row r="37" spans="2:32" s="10" customFormat="1" x14ac:dyDescent="0.2">
      <c r="B37" s="19" t="s">
        <v>60</v>
      </c>
      <c r="C37" s="20">
        <v>1</v>
      </c>
      <c r="D37" s="20">
        <v>0</v>
      </c>
      <c r="E37" s="20">
        <v>0</v>
      </c>
      <c r="F37" s="20">
        <v>1</v>
      </c>
      <c r="G37" s="25">
        <v>50</v>
      </c>
      <c r="H37" s="20">
        <f t="shared" si="13"/>
        <v>37.085514834205931</v>
      </c>
      <c r="I37" s="20">
        <f t="shared" si="21"/>
        <v>32.853403141361262</v>
      </c>
      <c r="J37" s="20">
        <f t="shared" si="22"/>
        <v>52.966841186736481</v>
      </c>
      <c r="K37" s="20">
        <f t="shared" si="23"/>
        <v>0</v>
      </c>
      <c r="L37" s="20">
        <f t="shared" si="24"/>
        <v>0</v>
      </c>
      <c r="M37" s="20">
        <f t="shared" si="25"/>
        <v>52.966841186736481</v>
      </c>
      <c r="N37" s="20">
        <f t="shared" si="26"/>
        <v>0.88278068644560803</v>
      </c>
      <c r="O37" s="14">
        <v>1500</v>
      </c>
      <c r="P37" s="8">
        <f t="shared" si="27"/>
        <v>1324.1710296684121</v>
      </c>
      <c r="R37" s="69"/>
      <c r="S37" s="63">
        <f t="shared" si="4"/>
        <v>0</v>
      </c>
      <c r="T37" s="64">
        <f t="shared" si="5"/>
        <v>0</v>
      </c>
      <c r="U37" s="63">
        <f t="shared" si="6"/>
        <v>0</v>
      </c>
      <c r="W37" s="69"/>
      <c r="X37" s="69"/>
      <c r="Y37" s="69"/>
      <c r="Z37" s="63">
        <f t="shared" si="7"/>
        <v>0</v>
      </c>
      <c r="AA37" s="63">
        <f t="shared" si="8"/>
        <v>0</v>
      </c>
      <c r="AB37" s="63">
        <f t="shared" si="9"/>
        <v>0</v>
      </c>
      <c r="AC37" s="63">
        <f t="shared" si="10"/>
        <v>0</v>
      </c>
      <c r="AD37" s="63">
        <f t="shared" si="11"/>
        <v>0</v>
      </c>
      <c r="AF37" s="63">
        <f t="shared" si="12"/>
        <v>1324.1710296684121</v>
      </c>
    </row>
    <row r="38" spans="2:32" s="10" customFormat="1" x14ac:dyDescent="0.2">
      <c r="B38" s="19" t="s">
        <v>61</v>
      </c>
      <c r="C38" s="20">
        <v>1</v>
      </c>
      <c r="D38" s="20">
        <v>0</v>
      </c>
      <c r="E38" s="20">
        <v>0</v>
      </c>
      <c r="F38" s="20">
        <v>4</v>
      </c>
      <c r="G38" s="25">
        <v>105</v>
      </c>
      <c r="H38" s="20">
        <f t="shared" si="13"/>
        <v>77.879581151832454</v>
      </c>
      <c r="I38" s="20">
        <f t="shared" si="21"/>
        <v>68.992146596858646</v>
      </c>
      <c r="J38" s="20">
        <f t="shared" si="22"/>
        <v>111.2303664921466</v>
      </c>
      <c r="K38" s="20">
        <f t="shared" si="23"/>
        <v>0</v>
      </c>
      <c r="L38" s="20">
        <f t="shared" si="24"/>
        <v>0</v>
      </c>
      <c r="M38" s="20">
        <f t="shared" si="25"/>
        <v>444.9214659685864</v>
      </c>
      <c r="N38" s="20">
        <f t="shared" si="26"/>
        <v>7.4153577661431065</v>
      </c>
      <c r="O38" s="14">
        <v>1500</v>
      </c>
      <c r="P38" s="8">
        <f t="shared" si="27"/>
        <v>11123.03664921466</v>
      </c>
      <c r="R38" s="69"/>
      <c r="S38" s="63">
        <f t="shared" si="4"/>
        <v>0</v>
      </c>
      <c r="T38" s="64">
        <f t="shared" si="5"/>
        <v>0</v>
      </c>
      <c r="U38" s="63">
        <f t="shared" si="6"/>
        <v>0</v>
      </c>
      <c r="W38" s="69"/>
      <c r="X38" s="69"/>
      <c r="Y38" s="69"/>
      <c r="Z38" s="63">
        <f t="shared" si="7"/>
        <v>0</v>
      </c>
      <c r="AA38" s="63">
        <f t="shared" si="8"/>
        <v>0</v>
      </c>
      <c r="AB38" s="63">
        <f t="shared" si="9"/>
        <v>0</v>
      </c>
      <c r="AC38" s="63">
        <f t="shared" si="10"/>
        <v>0</v>
      </c>
      <c r="AD38" s="63">
        <f t="shared" si="11"/>
        <v>0</v>
      </c>
      <c r="AF38" s="63">
        <f t="shared" si="12"/>
        <v>11123.03664921466</v>
      </c>
    </row>
    <row r="39" spans="2:32" s="10" customFormat="1" x14ac:dyDescent="0.2">
      <c r="B39" s="19" t="s">
        <v>62</v>
      </c>
      <c r="C39" s="20">
        <v>1</v>
      </c>
      <c r="D39" s="20">
        <v>26</v>
      </c>
      <c r="E39" s="20">
        <v>6</v>
      </c>
      <c r="F39" s="20">
        <v>17</v>
      </c>
      <c r="G39" s="25">
        <v>73</v>
      </c>
      <c r="H39" s="20">
        <f t="shared" si="13"/>
        <v>54.144851657940656</v>
      </c>
      <c r="I39" s="20">
        <f t="shared" si="21"/>
        <v>47.96596858638744</v>
      </c>
      <c r="J39" s="20">
        <f t="shared" si="22"/>
        <v>77.331588132635261</v>
      </c>
      <c r="K39" s="20">
        <f t="shared" si="23"/>
        <v>1407.7661431064571</v>
      </c>
      <c r="L39" s="20">
        <f t="shared" si="24"/>
        <v>287.79581151832463</v>
      </c>
      <c r="M39" s="20">
        <f t="shared" si="25"/>
        <v>1314.6369982547994</v>
      </c>
      <c r="N39" s="20">
        <f t="shared" si="26"/>
        <v>50.169982547993023</v>
      </c>
      <c r="O39" s="14">
        <v>1500</v>
      </c>
      <c r="P39" s="8">
        <f t="shared" si="27"/>
        <v>75254.973821989537</v>
      </c>
      <c r="R39" s="69"/>
      <c r="S39" s="63">
        <f t="shared" si="4"/>
        <v>0</v>
      </c>
      <c r="T39" s="64">
        <f t="shared" si="5"/>
        <v>0</v>
      </c>
      <c r="U39" s="63">
        <f t="shared" si="6"/>
        <v>0</v>
      </c>
      <c r="W39" s="69"/>
      <c r="X39" s="69"/>
      <c r="Y39" s="69"/>
      <c r="Z39" s="63">
        <f t="shared" si="7"/>
        <v>0</v>
      </c>
      <c r="AA39" s="63">
        <f t="shared" si="8"/>
        <v>0</v>
      </c>
      <c r="AB39" s="63">
        <f t="shared" si="9"/>
        <v>0</v>
      </c>
      <c r="AC39" s="63">
        <f t="shared" si="10"/>
        <v>0</v>
      </c>
      <c r="AD39" s="63">
        <f t="shared" si="11"/>
        <v>0</v>
      </c>
      <c r="AF39" s="63">
        <f t="shared" si="12"/>
        <v>75254.973821989537</v>
      </c>
    </row>
    <row r="40" spans="2:32" s="10" customFormat="1" x14ac:dyDescent="0.2">
      <c r="B40" s="19" t="s">
        <v>63</v>
      </c>
      <c r="C40" s="20">
        <v>1</v>
      </c>
      <c r="D40" s="20">
        <v>0</v>
      </c>
      <c r="E40" s="20">
        <v>0</v>
      </c>
      <c r="F40" s="20">
        <v>1</v>
      </c>
      <c r="G40" s="25">
        <v>22</v>
      </c>
      <c r="H40" s="20">
        <f t="shared" si="13"/>
        <v>16.31762652705061</v>
      </c>
      <c r="I40" s="20">
        <f t="shared" si="21"/>
        <v>14.455497382198955</v>
      </c>
      <c r="J40" s="20">
        <f t="shared" si="22"/>
        <v>23.305410122164052</v>
      </c>
      <c r="K40" s="20">
        <f t="shared" si="23"/>
        <v>0</v>
      </c>
      <c r="L40" s="20">
        <f t="shared" si="24"/>
        <v>0</v>
      </c>
      <c r="M40" s="20">
        <f t="shared" si="25"/>
        <v>23.305410122164052</v>
      </c>
      <c r="N40" s="20">
        <f t="shared" si="26"/>
        <v>0.38842350203606751</v>
      </c>
      <c r="O40" s="14">
        <v>1500</v>
      </c>
      <c r="P40" s="8">
        <f t="shared" si="27"/>
        <v>582.63525305410133</v>
      </c>
      <c r="R40" s="69"/>
      <c r="S40" s="63">
        <f t="shared" si="4"/>
        <v>0</v>
      </c>
      <c r="T40" s="64">
        <f t="shared" si="5"/>
        <v>0</v>
      </c>
      <c r="U40" s="63">
        <f t="shared" si="6"/>
        <v>0</v>
      </c>
      <c r="W40" s="69"/>
      <c r="X40" s="69"/>
      <c r="Y40" s="69"/>
      <c r="Z40" s="63">
        <f t="shared" si="7"/>
        <v>0</v>
      </c>
      <c r="AA40" s="63">
        <f t="shared" si="8"/>
        <v>0</v>
      </c>
      <c r="AB40" s="63">
        <f t="shared" si="9"/>
        <v>0</v>
      </c>
      <c r="AC40" s="63">
        <f t="shared" si="10"/>
        <v>0</v>
      </c>
      <c r="AD40" s="63">
        <f t="shared" si="11"/>
        <v>0</v>
      </c>
      <c r="AF40" s="63">
        <f t="shared" si="12"/>
        <v>582.63525305410133</v>
      </c>
    </row>
    <row r="41" spans="2:32" s="10" customFormat="1" x14ac:dyDescent="0.2">
      <c r="B41" s="19" t="s">
        <v>64</v>
      </c>
      <c r="C41" s="20">
        <v>1</v>
      </c>
      <c r="D41" s="20">
        <v>4</v>
      </c>
      <c r="E41" s="20">
        <v>2</v>
      </c>
      <c r="F41" s="20">
        <v>3</v>
      </c>
      <c r="G41" s="25">
        <v>21</v>
      </c>
      <c r="H41" s="20">
        <f t="shared" si="13"/>
        <v>15.57591623036649</v>
      </c>
      <c r="I41" s="20">
        <f t="shared" si="21"/>
        <v>13.79842931937173</v>
      </c>
      <c r="J41" s="20">
        <f t="shared" si="22"/>
        <v>22.246073298429323</v>
      </c>
      <c r="K41" s="20">
        <f t="shared" si="23"/>
        <v>62.303664921465959</v>
      </c>
      <c r="L41" s="20">
        <f t="shared" si="24"/>
        <v>27.596858638743459</v>
      </c>
      <c r="M41" s="20">
        <f t="shared" si="25"/>
        <v>66.738219895287969</v>
      </c>
      <c r="N41" s="20">
        <f t="shared" si="26"/>
        <v>2.6106457242582897</v>
      </c>
      <c r="O41" s="14">
        <v>1500</v>
      </c>
      <c r="P41" s="8">
        <f t="shared" si="27"/>
        <v>3915.9685863874347</v>
      </c>
      <c r="R41" s="69"/>
      <c r="S41" s="63">
        <f t="shared" si="4"/>
        <v>0</v>
      </c>
      <c r="T41" s="64">
        <f t="shared" si="5"/>
        <v>0</v>
      </c>
      <c r="U41" s="63">
        <f t="shared" si="6"/>
        <v>0</v>
      </c>
      <c r="W41" s="69"/>
      <c r="X41" s="69"/>
      <c r="Y41" s="69"/>
      <c r="Z41" s="63">
        <f t="shared" si="7"/>
        <v>0</v>
      </c>
      <c r="AA41" s="63">
        <f t="shared" si="8"/>
        <v>0</v>
      </c>
      <c r="AB41" s="63">
        <f t="shared" si="9"/>
        <v>0</v>
      </c>
      <c r="AC41" s="63">
        <f t="shared" si="10"/>
        <v>0</v>
      </c>
      <c r="AD41" s="63">
        <f t="shared" si="11"/>
        <v>0</v>
      </c>
      <c r="AF41" s="63">
        <f t="shared" si="12"/>
        <v>3915.9685863874347</v>
      </c>
    </row>
    <row r="42" spans="2:32" s="10" customFormat="1" x14ac:dyDescent="0.2">
      <c r="B42" s="19" t="s">
        <v>65</v>
      </c>
      <c r="C42" s="20">
        <v>1</v>
      </c>
      <c r="D42" s="20">
        <v>0</v>
      </c>
      <c r="E42" s="20">
        <v>0</v>
      </c>
      <c r="F42" s="20">
        <v>1</v>
      </c>
      <c r="G42" s="25">
        <v>51</v>
      </c>
      <c r="H42" s="20">
        <f t="shared" si="13"/>
        <v>37.827225130890049</v>
      </c>
      <c r="I42" s="20">
        <f t="shared" si="21"/>
        <v>33.510471204188484</v>
      </c>
      <c r="J42" s="20">
        <f t="shared" si="22"/>
        <v>54.026178010471206</v>
      </c>
      <c r="K42" s="20">
        <f t="shared" si="23"/>
        <v>0</v>
      </c>
      <c r="L42" s="20">
        <f t="shared" si="24"/>
        <v>0</v>
      </c>
      <c r="M42" s="20">
        <f t="shared" si="25"/>
        <v>54.026178010471206</v>
      </c>
      <c r="N42" s="20">
        <f t="shared" si="26"/>
        <v>0.90043630017452014</v>
      </c>
      <c r="O42" s="14">
        <v>1500</v>
      </c>
      <c r="P42" s="8">
        <f t="shared" si="27"/>
        <v>1350.6544502617803</v>
      </c>
      <c r="R42" s="69"/>
      <c r="S42" s="63">
        <f t="shared" si="4"/>
        <v>0</v>
      </c>
      <c r="T42" s="64">
        <f t="shared" si="5"/>
        <v>0</v>
      </c>
      <c r="U42" s="63">
        <f t="shared" si="6"/>
        <v>0</v>
      </c>
      <c r="W42" s="69"/>
      <c r="X42" s="69"/>
      <c r="Y42" s="69"/>
      <c r="Z42" s="63">
        <f t="shared" si="7"/>
        <v>0</v>
      </c>
      <c r="AA42" s="63">
        <f t="shared" si="8"/>
        <v>0</v>
      </c>
      <c r="AB42" s="63">
        <f t="shared" si="9"/>
        <v>0</v>
      </c>
      <c r="AC42" s="63">
        <f t="shared" si="10"/>
        <v>0</v>
      </c>
      <c r="AD42" s="63">
        <f t="shared" si="11"/>
        <v>0</v>
      </c>
      <c r="AF42" s="63">
        <f t="shared" si="12"/>
        <v>1350.6544502617803</v>
      </c>
    </row>
    <row r="43" spans="2:32" s="10" customFormat="1" x14ac:dyDescent="0.2">
      <c r="B43" s="19" t="s">
        <v>66</v>
      </c>
      <c r="C43" s="20">
        <v>1</v>
      </c>
      <c r="D43" s="20">
        <v>25</v>
      </c>
      <c r="E43" s="20">
        <v>4</v>
      </c>
      <c r="F43" s="20">
        <v>1</v>
      </c>
      <c r="G43" s="25">
        <v>13</v>
      </c>
      <c r="H43" s="20">
        <f t="shared" si="13"/>
        <v>9.642233856893542</v>
      </c>
      <c r="I43" s="20">
        <f t="shared" si="21"/>
        <v>8.5418848167539281</v>
      </c>
      <c r="J43" s="20">
        <f t="shared" si="22"/>
        <v>13.771378708551484</v>
      </c>
      <c r="K43" s="20">
        <f t="shared" si="23"/>
        <v>241.05584642233856</v>
      </c>
      <c r="L43" s="20">
        <f t="shared" si="24"/>
        <v>34.167539267015712</v>
      </c>
      <c r="M43" s="20">
        <f t="shared" si="25"/>
        <v>13.771378708551484</v>
      </c>
      <c r="N43" s="20">
        <f t="shared" si="26"/>
        <v>4.816579406631762</v>
      </c>
      <c r="O43" s="14">
        <v>1500</v>
      </c>
      <c r="P43" s="8">
        <f t="shared" si="27"/>
        <v>7224.8691099476428</v>
      </c>
      <c r="R43" s="69"/>
      <c r="S43" s="63">
        <f t="shared" si="4"/>
        <v>0</v>
      </c>
      <c r="T43" s="64">
        <f t="shared" si="5"/>
        <v>0</v>
      </c>
      <c r="U43" s="63">
        <f t="shared" si="6"/>
        <v>0</v>
      </c>
      <c r="W43" s="69"/>
      <c r="X43" s="69"/>
      <c r="Y43" s="69"/>
      <c r="Z43" s="63">
        <f t="shared" si="7"/>
        <v>0</v>
      </c>
      <c r="AA43" s="63">
        <f t="shared" si="8"/>
        <v>0</v>
      </c>
      <c r="AB43" s="63">
        <f t="shared" si="9"/>
        <v>0</v>
      </c>
      <c r="AC43" s="63">
        <f t="shared" si="10"/>
        <v>0</v>
      </c>
      <c r="AD43" s="63">
        <f t="shared" si="11"/>
        <v>0</v>
      </c>
      <c r="AF43" s="63">
        <f t="shared" si="12"/>
        <v>7224.8691099476428</v>
      </c>
    </row>
    <row r="44" spans="2:32" s="10" customFormat="1" x14ac:dyDescent="0.2">
      <c r="B44" s="19" t="s">
        <v>67</v>
      </c>
      <c r="C44" s="20">
        <v>1</v>
      </c>
      <c r="D44" s="20">
        <v>13161</v>
      </c>
      <c r="E44" s="20">
        <v>180</v>
      </c>
      <c r="F44" s="20">
        <v>150</v>
      </c>
      <c r="G44" s="25">
        <v>191</v>
      </c>
      <c r="H44" s="20">
        <f t="shared" si="13"/>
        <v>141.66666666666666</v>
      </c>
      <c r="I44" s="20">
        <f t="shared" si="21"/>
        <v>125.50000000000001</v>
      </c>
      <c r="J44" s="20">
        <f t="shared" si="22"/>
        <v>202.33333333333334</v>
      </c>
      <c r="K44" s="20">
        <f t="shared" si="23"/>
        <v>1864474.9999999998</v>
      </c>
      <c r="L44" s="20">
        <f t="shared" si="24"/>
        <v>22590.000000000004</v>
      </c>
      <c r="M44" s="20">
        <f t="shared" si="25"/>
        <v>30350</v>
      </c>
      <c r="N44" s="20">
        <f t="shared" si="26"/>
        <v>31956.916666666664</v>
      </c>
      <c r="O44" s="14">
        <v>1500</v>
      </c>
      <c r="P44" s="8">
        <f t="shared" si="27"/>
        <v>47935375</v>
      </c>
      <c r="R44" s="69"/>
      <c r="S44" s="63">
        <f t="shared" si="4"/>
        <v>0</v>
      </c>
      <c r="T44" s="64">
        <f t="shared" si="5"/>
        <v>0</v>
      </c>
      <c r="U44" s="63">
        <f t="shared" si="6"/>
        <v>0</v>
      </c>
      <c r="W44" s="69"/>
      <c r="X44" s="69"/>
      <c r="Y44" s="69"/>
      <c r="Z44" s="63">
        <f t="shared" si="7"/>
        <v>0</v>
      </c>
      <c r="AA44" s="63">
        <f t="shared" si="8"/>
        <v>0</v>
      </c>
      <c r="AB44" s="63">
        <f t="shared" si="9"/>
        <v>0</v>
      </c>
      <c r="AC44" s="63">
        <f t="shared" si="10"/>
        <v>0</v>
      </c>
      <c r="AD44" s="63">
        <f t="shared" si="11"/>
        <v>0</v>
      </c>
      <c r="AF44" s="63">
        <f t="shared" si="12"/>
        <v>47935375</v>
      </c>
    </row>
    <row r="45" spans="2:32" s="10" customFormat="1" x14ac:dyDescent="0.2">
      <c r="B45" s="19" t="s">
        <v>19</v>
      </c>
      <c r="C45" s="20">
        <v>1</v>
      </c>
      <c r="D45" s="20">
        <v>1481</v>
      </c>
      <c r="E45" s="20">
        <v>342</v>
      </c>
      <c r="F45" s="20">
        <v>368</v>
      </c>
      <c r="G45" s="25">
        <v>238</v>
      </c>
      <c r="H45" s="20">
        <f t="shared" si="13"/>
        <v>176.52705061082023</v>
      </c>
      <c r="I45" s="20">
        <f t="shared" si="21"/>
        <v>156.38219895287961</v>
      </c>
      <c r="J45" s="20">
        <f t="shared" si="22"/>
        <v>252.12216404886564</v>
      </c>
      <c r="K45" s="20">
        <f t="shared" si="23"/>
        <v>261436.56195462475</v>
      </c>
      <c r="L45" s="20">
        <f t="shared" si="24"/>
        <v>53482.712041884828</v>
      </c>
      <c r="M45" s="20">
        <f t="shared" si="25"/>
        <v>92780.956369982552</v>
      </c>
      <c r="N45" s="20">
        <f t="shared" si="26"/>
        <v>6795.0038394415351</v>
      </c>
      <c r="O45" s="14">
        <v>1500</v>
      </c>
      <c r="P45" s="8">
        <f t="shared" si="27"/>
        <v>10192505.759162303</v>
      </c>
      <c r="R45" s="69"/>
      <c r="S45" s="63">
        <f t="shared" si="4"/>
        <v>0</v>
      </c>
      <c r="T45" s="64">
        <f t="shared" si="5"/>
        <v>0</v>
      </c>
      <c r="U45" s="63">
        <f t="shared" si="6"/>
        <v>0</v>
      </c>
      <c r="W45" s="69"/>
      <c r="X45" s="69"/>
      <c r="Y45" s="69"/>
      <c r="Z45" s="63">
        <f t="shared" si="7"/>
        <v>0</v>
      </c>
      <c r="AA45" s="63">
        <f t="shared" si="8"/>
        <v>0</v>
      </c>
      <c r="AB45" s="63">
        <f t="shared" si="9"/>
        <v>0</v>
      </c>
      <c r="AC45" s="63">
        <f t="shared" si="10"/>
        <v>0</v>
      </c>
      <c r="AD45" s="63">
        <f t="shared" si="11"/>
        <v>0</v>
      </c>
      <c r="AF45" s="63">
        <f t="shared" si="12"/>
        <v>10192505.759162303</v>
      </c>
    </row>
    <row r="46" spans="2:32" s="10" customFormat="1" x14ac:dyDescent="0.2">
      <c r="B46" s="19" t="s">
        <v>68</v>
      </c>
      <c r="C46" s="20">
        <v>1</v>
      </c>
      <c r="D46" s="20">
        <v>1481</v>
      </c>
      <c r="E46" s="20">
        <v>342</v>
      </c>
      <c r="F46" s="20">
        <v>368</v>
      </c>
      <c r="G46" s="25">
        <v>256</v>
      </c>
      <c r="H46" s="20">
        <f t="shared" si="13"/>
        <v>189.87783595113436</v>
      </c>
      <c r="I46" s="20">
        <f t="shared" si="21"/>
        <v>168.20942408376965</v>
      </c>
      <c r="J46" s="20">
        <f t="shared" si="22"/>
        <v>271.19022687609078</v>
      </c>
      <c r="K46" s="20">
        <f t="shared" si="23"/>
        <v>281209.07504362997</v>
      </c>
      <c r="L46" s="20">
        <f t="shared" si="24"/>
        <v>57527.623036649216</v>
      </c>
      <c r="M46" s="20">
        <f t="shared" si="25"/>
        <v>99798.003490401403</v>
      </c>
      <c r="N46" s="20">
        <f t="shared" si="26"/>
        <v>7308.9116928446765</v>
      </c>
      <c r="O46" s="14">
        <v>1500</v>
      </c>
      <c r="P46" s="8">
        <f t="shared" si="27"/>
        <v>10963367.539267015</v>
      </c>
      <c r="R46" s="69"/>
      <c r="S46" s="63">
        <f t="shared" si="4"/>
        <v>0</v>
      </c>
      <c r="T46" s="64">
        <f t="shared" si="5"/>
        <v>0</v>
      </c>
      <c r="U46" s="63">
        <f t="shared" si="6"/>
        <v>0</v>
      </c>
      <c r="W46" s="69"/>
      <c r="X46" s="69"/>
      <c r="Y46" s="69"/>
      <c r="Z46" s="63">
        <f t="shared" si="7"/>
        <v>0</v>
      </c>
      <c r="AA46" s="63">
        <f t="shared" si="8"/>
        <v>0</v>
      </c>
      <c r="AB46" s="63">
        <f t="shared" si="9"/>
        <v>0</v>
      </c>
      <c r="AC46" s="63">
        <f t="shared" si="10"/>
        <v>0</v>
      </c>
      <c r="AD46" s="63">
        <f t="shared" si="11"/>
        <v>0</v>
      </c>
      <c r="AF46" s="63">
        <f t="shared" si="12"/>
        <v>10963367.539267015</v>
      </c>
    </row>
    <row r="47" spans="2:32" s="10" customFormat="1" x14ac:dyDescent="0.2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2:32" s="10" customFormat="1" x14ac:dyDescent="0.2">
      <c r="B48" s="34" t="s">
        <v>22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2:32" s="10" customFormat="1" x14ac:dyDescent="0.2">
      <c r="B49" s="19" t="s">
        <v>24</v>
      </c>
      <c r="C49" s="25">
        <v>12</v>
      </c>
      <c r="D49" s="20">
        <v>652</v>
      </c>
      <c r="E49" s="20">
        <v>67</v>
      </c>
      <c r="F49" s="20">
        <v>88</v>
      </c>
      <c r="G49" s="25">
        <v>456</v>
      </c>
      <c r="H49" s="20">
        <f t="shared" ref="H49:J64" si="28">$G49*H$16</f>
        <v>160.90700636942674</v>
      </c>
      <c r="I49" s="20">
        <f t="shared" si="28"/>
        <v>228</v>
      </c>
      <c r="J49" s="20">
        <f t="shared" si="28"/>
        <v>291.02675159235667</v>
      </c>
      <c r="K49" s="20">
        <f>D49*H49*$C49</f>
        <v>1258936.4178343946</v>
      </c>
      <c r="L49" s="20">
        <f>E49*I49*$C49</f>
        <v>183312</v>
      </c>
      <c r="M49" s="20">
        <f>F49*J49*$C49</f>
        <v>307324.24968152866</v>
      </c>
      <c r="N49" s="8">
        <f>(K49+L49+M49)/60</f>
        <v>29159.544458598721</v>
      </c>
      <c r="O49" s="14">
        <v>1500</v>
      </c>
      <c r="P49" s="8">
        <f>O49*N49</f>
        <v>43739316.687898085</v>
      </c>
      <c r="R49" s="69"/>
      <c r="S49" s="63">
        <f t="shared" ref="S49:S66" si="29">IF(R49&gt;0,G49-R49,0)</f>
        <v>0</v>
      </c>
      <c r="T49" s="64">
        <f t="shared" ref="T49:T66" si="30">S49/G49</f>
        <v>0</v>
      </c>
      <c r="U49" s="63">
        <f t="shared" ref="U49:U66" si="31">P49*T49</f>
        <v>0</v>
      </c>
      <c r="W49" s="69"/>
      <c r="X49" s="69"/>
      <c r="Y49" s="69"/>
      <c r="Z49" s="63">
        <f t="shared" ref="Z49:Z66" si="32">IF(W49&gt;0,(D49-W49)/D49*K49,0)</f>
        <v>0</v>
      </c>
      <c r="AA49" s="63">
        <f t="shared" ref="AA49:AA66" si="33">IF(X49&gt;0,(E49-X49)/E49*L49,0)</f>
        <v>0</v>
      </c>
      <c r="AB49" s="63">
        <f t="shared" ref="AB49:AB66" si="34">IF(Y49&gt;0,(F49-Y49)/F49*M49,0)</f>
        <v>0</v>
      </c>
      <c r="AC49" s="63">
        <f t="shared" ref="AC49:AC66" si="35">SUM(Z49:AB49)/60</f>
        <v>0</v>
      </c>
      <c r="AD49" s="63">
        <f t="shared" ref="AD49:AD66" si="36">AC49*O49</f>
        <v>0</v>
      </c>
      <c r="AF49" s="63">
        <f t="shared" ref="AF49:AF66" si="37">P49-U49-AD49</f>
        <v>43739316.687898085</v>
      </c>
    </row>
    <row r="50" spans="2:32" s="10" customFormat="1" x14ac:dyDescent="0.2">
      <c r="B50" s="19" t="s">
        <v>43</v>
      </c>
      <c r="C50" s="25">
        <v>12</v>
      </c>
      <c r="D50" s="20"/>
      <c r="E50" s="20">
        <v>241</v>
      </c>
      <c r="F50" s="20"/>
      <c r="G50" s="25">
        <v>562</v>
      </c>
      <c r="H50" s="20">
        <f t="shared" si="28"/>
        <v>198.31082802547769</v>
      </c>
      <c r="I50" s="20">
        <f t="shared" si="28"/>
        <v>281</v>
      </c>
      <c r="J50" s="20">
        <f t="shared" si="28"/>
        <v>358.67770700636942</v>
      </c>
      <c r="K50" s="20">
        <f t="shared" ref="K50:K66" si="38">D50*H50*$C50</f>
        <v>0</v>
      </c>
      <c r="L50" s="20">
        <f t="shared" ref="L50:L66" si="39">E50*I50*$C50</f>
        <v>812652</v>
      </c>
      <c r="M50" s="20">
        <f t="shared" ref="M50:M66" si="40">F50*J50*$C50</f>
        <v>0</v>
      </c>
      <c r="N50" s="8">
        <f t="shared" ref="N50:N66" si="41">(K50+L50+M50)/60</f>
        <v>13544.2</v>
      </c>
      <c r="O50" s="14">
        <v>1500</v>
      </c>
      <c r="P50" s="8">
        <f t="shared" ref="P50:P66" si="42">O50*N50</f>
        <v>20316300</v>
      </c>
      <c r="R50" s="69"/>
      <c r="S50" s="63">
        <f t="shared" si="29"/>
        <v>0</v>
      </c>
      <c r="T50" s="64">
        <f t="shared" si="30"/>
        <v>0</v>
      </c>
      <c r="U50" s="63">
        <f t="shared" si="31"/>
        <v>0</v>
      </c>
      <c r="W50" s="69"/>
      <c r="X50" s="69"/>
      <c r="Y50" s="69"/>
      <c r="Z50" s="63">
        <f t="shared" si="32"/>
        <v>0</v>
      </c>
      <c r="AA50" s="63">
        <f t="shared" si="33"/>
        <v>0</v>
      </c>
      <c r="AB50" s="63">
        <f t="shared" si="34"/>
        <v>0</v>
      </c>
      <c r="AC50" s="63">
        <f t="shared" si="35"/>
        <v>0</v>
      </c>
      <c r="AD50" s="63">
        <f t="shared" si="36"/>
        <v>0</v>
      </c>
      <c r="AF50" s="63">
        <f t="shared" si="37"/>
        <v>20316300</v>
      </c>
    </row>
    <row r="51" spans="2:32" s="10" customFormat="1" x14ac:dyDescent="0.2">
      <c r="B51" s="19" t="s">
        <v>79</v>
      </c>
      <c r="C51" s="25">
        <v>12</v>
      </c>
      <c r="D51" s="20"/>
      <c r="E51" s="20">
        <v>41</v>
      </c>
      <c r="F51" s="20"/>
      <c r="G51" s="25">
        <v>21</v>
      </c>
      <c r="H51" s="20">
        <f t="shared" si="28"/>
        <v>7.4101910828025472</v>
      </c>
      <c r="I51" s="20">
        <f t="shared" si="28"/>
        <v>10.5</v>
      </c>
      <c r="J51" s="20">
        <f t="shared" si="28"/>
        <v>13.402547770700636</v>
      </c>
      <c r="K51" s="20">
        <f t="shared" si="38"/>
        <v>0</v>
      </c>
      <c r="L51" s="20">
        <f t="shared" si="39"/>
        <v>5166</v>
      </c>
      <c r="M51" s="20">
        <f t="shared" si="40"/>
        <v>0</v>
      </c>
      <c r="N51" s="8">
        <f t="shared" si="41"/>
        <v>86.1</v>
      </c>
      <c r="O51" s="14">
        <v>1500</v>
      </c>
      <c r="P51" s="8">
        <f t="shared" si="42"/>
        <v>129149.99999999999</v>
      </c>
      <c r="R51" s="69"/>
      <c r="S51" s="63">
        <f t="shared" si="29"/>
        <v>0</v>
      </c>
      <c r="T51" s="64">
        <f t="shared" si="30"/>
        <v>0</v>
      </c>
      <c r="U51" s="63">
        <f t="shared" si="31"/>
        <v>0</v>
      </c>
      <c r="W51" s="69"/>
      <c r="X51" s="69"/>
      <c r="Y51" s="69"/>
      <c r="Z51" s="63">
        <f t="shared" si="32"/>
        <v>0</v>
      </c>
      <c r="AA51" s="63">
        <f t="shared" si="33"/>
        <v>0</v>
      </c>
      <c r="AB51" s="63">
        <f t="shared" si="34"/>
        <v>0</v>
      </c>
      <c r="AC51" s="63">
        <f t="shared" si="35"/>
        <v>0</v>
      </c>
      <c r="AD51" s="63">
        <f t="shared" si="36"/>
        <v>0</v>
      </c>
      <c r="AF51" s="63">
        <f t="shared" si="37"/>
        <v>129149.99999999999</v>
      </c>
    </row>
    <row r="52" spans="2:32" s="10" customFormat="1" x14ac:dyDescent="0.2">
      <c r="B52" s="19" t="s">
        <v>80</v>
      </c>
      <c r="C52" s="25">
        <v>12</v>
      </c>
      <c r="D52" s="20"/>
      <c r="E52" s="20">
        <v>41</v>
      </c>
      <c r="F52" s="20"/>
      <c r="G52" s="25">
        <v>10</v>
      </c>
      <c r="H52" s="20">
        <f t="shared" si="28"/>
        <v>3.5286624203821653</v>
      </c>
      <c r="I52" s="20">
        <f t="shared" si="28"/>
        <v>5</v>
      </c>
      <c r="J52" s="20">
        <f t="shared" si="28"/>
        <v>6.3821656050955413</v>
      </c>
      <c r="K52" s="20">
        <f t="shared" si="38"/>
        <v>0</v>
      </c>
      <c r="L52" s="20">
        <f t="shared" si="39"/>
        <v>2460</v>
      </c>
      <c r="M52" s="20">
        <f t="shared" si="40"/>
        <v>0</v>
      </c>
      <c r="N52" s="8">
        <f t="shared" si="41"/>
        <v>41</v>
      </c>
      <c r="O52" s="14">
        <v>1500</v>
      </c>
      <c r="P52" s="8">
        <f t="shared" si="42"/>
        <v>61500</v>
      </c>
      <c r="R52" s="69"/>
      <c r="S52" s="63">
        <f t="shared" si="29"/>
        <v>0</v>
      </c>
      <c r="T52" s="64">
        <f t="shared" si="30"/>
        <v>0</v>
      </c>
      <c r="U52" s="63">
        <f t="shared" si="31"/>
        <v>0</v>
      </c>
      <c r="W52" s="69"/>
      <c r="X52" s="69"/>
      <c r="Y52" s="69"/>
      <c r="Z52" s="63">
        <f t="shared" si="32"/>
        <v>0</v>
      </c>
      <c r="AA52" s="63">
        <f t="shared" si="33"/>
        <v>0</v>
      </c>
      <c r="AB52" s="63">
        <f t="shared" si="34"/>
        <v>0</v>
      </c>
      <c r="AC52" s="63">
        <f t="shared" si="35"/>
        <v>0</v>
      </c>
      <c r="AD52" s="63">
        <f t="shared" si="36"/>
        <v>0</v>
      </c>
      <c r="AF52" s="63">
        <f t="shared" si="37"/>
        <v>61500</v>
      </c>
    </row>
    <row r="53" spans="2:32" s="10" customFormat="1" x14ac:dyDescent="0.2">
      <c r="B53" s="19" t="s">
        <v>82</v>
      </c>
      <c r="C53" s="25">
        <v>12</v>
      </c>
      <c r="D53" s="20">
        <v>2424</v>
      </c>
      <c r="E53" s="20">
        <v>106</v>
      </c>
      <c r="F53" s="20">
        <v>117</v>
      </c>
      <c r="G53" s="25">
        <v>15</v>
      </c>
      <c r="H53" s="20">
        <f t="shared" si="28"/>
        <v>5.2929936305732479</v>
      </c>
      <c r="I53" s="20">
        <f t="shared" si="28"/>
        <v>7.5</v>
      </c>
      <c r="J53" s="20">
        <f t="shared" si="28"/>
        <v>9.5732484076433124</v>
      </c>
      <c r="K53" s="20">
        <f t="shared" si="38"/>
        <v>153962.59872611464</v>
      </c>
      <c r="L53" s="20">
        <f t="shared" si="39"/>
        <v>9540</v>
      </c>
      <c r="M53" s="20">
        <f t="shared" si="40"/>
        <v>13440.840764331209</v>
      </c>
      <c r="N53" s="8">
        <f t="shared" si="41"/>
        <v>2949.0573248407641</v>
      </c>
      <c r="O53" s="14">
        <v>1500</v>
      </c>
      <c r="P53" s="8">
        <f t="shared" si="42"/>
        <v>4423585.9872611463</v>
      </c>
      <c r="R53" s="69"/>
      <c r="S53" s="63">
        <f t="shared" si="29"/>
        <v>0</v>
      </c>
      <c r="T53" s="64">
        <f t="shared" si="30"/>
        <v>0</v>
      </c>
      <c r="U53" s="63">
        <f t="shared" si="31"/>
        <v>0</v>
      </c>
      <c r="W53" s="69"/>
      <c r="X53" s="69"/>
      <c r="Y53" s="69"/>
      <c r="Z53" s="63">
        <f t="shared" si="32"/>
        <v>0</v>
      </c>
      <c r="AA53" s="63">
        <f t="shared" si="33"/>
        <v>0</v>
      </c>
      <c r="AB53" s="63">
        <f t="shared" si="34"/>
        <v>0</v>
      </c>
      <c r="AC53" s="63">
        <f t="shared" si="35"/>
        <v>0</v>
      </c>
      <c r="AD53" s="63">
        <f t="shared" si="36"/>
        <v>0</v>
      </c>
      <c r="AF53" s="63">
        <f t="shared" si="37"/>
        <v>4423585.9872611463</v>
      </c>
    </row>
    <row r="54" spans="2:32" s="10" customFormat="1" x14ac:dyDescent="0.2">
      <c r="B54" s="19" t="s">
        <v>137</v>
      </c>
      <c r="C54" s="25">
        <v>12</v>
      </c>
      <c r="D54" s="20">
        <v>413</v>
      </c>
      <c r="E54" s="20">
        <v>121</v>
      </c>
      <c r="F54" s="20">
        <v>79</v>
      </c>
      <c r="G54" s="22">
        <v>270</v>
      </c>
      <c r="H54" s="20">
        <f t="shared" si="28"/>
        <v>95.273885350318466</v>
      </c>
      <c r="I54" s="20">
        <f t="shared" si="28"/>
        <v>135</v>
      </c>
      <c r="J54" s="20">
        <f t="shared" si="28"/>
        <v>172.31847133757961</v>
      </c>
      <c r="K54" s="20">
        <f t="shared" si="38"/>
        <v>472177.37579617836</v>
      </c>
      <c r="L54" s="20">
        <f t="shared" si="39"/>
        <v>196020</v>
      </c>
      <c r="M54" s="20">
        <f t="shared" si="40"/>
        <v>163357.91082802546</v>
      </c>
      <c r="N54" s="8">
        <f t="shared" si="41"/>
        <v>13859.254777070064</v>
      </c>
      <c r="O54" s="14">
        <v>1500</v>
      </c>
      <c r="P54" s="8">
        <f t="shared" si="42"/>
        <v>20788882.165605094</v>
      </c>
      <c r="R54" s="69"/>
      <c r="S54" s="63">
        <f t="shared" si="29"/>
        <v>0</v>
      </c>
      <c r="T54" s="64">
        <f t="shared" si="30"/>
        <v>0</v>
      </c>
      <c r="U54" s="63">
        <f t="shared" si="31"/>
        <v>0</v>
      </c>
      <c r="W54" s="69"/>
      <c r="X54" s="69"/>
      <c r="Y54" s="69"/>
      <c r="Z54" s="63">
        <f t="shared" si="32"/>
        <v>0</v>
      </c>
      <c r="AA54" s="63">
        <f t="shared" si="33"/>
        <v>0</v>
      </c>
      <c r="AB54" s="63">
        <f t="shared" si="34"/>
        <v>0</v>
      </c>
      <c r="AC54" s="63">
        <f t="shared" si="35"/>
        <v>0</v>
      </c>
      <c r="AD54" s="63">
        <f t="shared" si="36"/>
        <v>0</v>
      </c>
      <c r="AF54" s="63">
        <f t="shared" si="37"/>
        <v>20788882.165605094</v>
      </c>
    </row>
    <row r="55" spans="2:32" s="10" customFormat="1" x14ac:dyDescent="0.2">
      <c r="B55" s="19" t="s">
        <v>138</v>
      </c>
      <c r="C55" s="25">
        <v>12</v>
      </c>
      <c r="D55" s="20">
        <v>4</v>
      </c>
      <c r="E55" s="20">
        <v>0</v>
      </c>
      <c r="F55" s="20">
        <v>1</v>
      </c>
      <c r="G55" s="22">
        <v>148</v>
      </c>
      <c r="H55" s="20">
        <f t="shared" si="28"/>
        <v>52.224203821656047</v>
      </c>
      <c r="I55" s="20">
        <f t="shared" si="28"/>
        <v>74</v>
      </c>
      <c r="J55" s="20">
        <f t="shared" si="28"/>
        <v>94.456050955414014</v>
      </c>
      <c r="K55" s="20">
        <f t="shared" si="38"/>
        <v>2506.7617834394905</v>
      </c>
      <c r="L55" s="20">
        <f t="shared" si="39"/>
        <v>0</v>
      </c>
      <c r="M55" s="20">
        <f t="shared" si="40"/>
        <v>1133.4726114649682</v>
      </c>
      <c r="N55" s="8">
        <f t="shared" si="41"/>
        <v>60.670573248407649</v>
      </c>
      <c r="O55" s="14">
        <v>1500</v>
      </c>
      <c r="P55" s="8">
        <f t="shared" si="42"/>
        <v>91005.859872611472</v>
      </c>
      <c r="R55" s="69"/>
      <c r="S55" s="63">
        <f t="shared" si="29"/>
        <v>0</v>
      </c>
      <c r="T55" s="64">
        <f t="shared" si="30"/>
        <v>0</v>
      </c>
      <c r="U55" s="63">
        <f t="shared" si="31"/>
        <v>0</v>
      </c>
      <c r="W55" s="69"/>
      <c r="X55" s="69"/>
      <c r="Y55" s="69"/>
      <c r="Z55" s="63">
        <f t="shared" si="32"/>
        <v>0</v>
      </c>
      <c r="AA55" s="63">
        <f t="shared" si="33"/>
        <v>0</v>
      </c>
      <c r="AB55" s="63">
        <f t="shared" si="34"/>
        <v>0</v>
      </c>
      <c r="AC55" s="63">
        <f t="shared" si="35"/>
        <v>0</v>
      </c>
      <c r="AD55" s="63">
        <f t="shared" si="36"/>
        <v>0</v>
      </c>
      <c r="AF55" s="63">
        <f t="shared" si="37"/>
        <v>91005.859872611472</v>
      </c>
    </row>
    <row r="56" spans="2:32" s="10" customFormat="1" x14ac:dyDescent="0.2">
      <c r="B56" s="19" t="s">
        <v>139</v>
      </c>
      <c r="C56" s="25">
        <v>12</v>
      </c>
      <c r="D56" s="20">
        <v>2</v>
      </c>
      <c r="E56" s="20">
        <v>0</v>
      </c>
      <c r="F56" s="20">
        <v>1</v>
      </c>
      <c r="G56" s="22">
        <v>60</v>
      </c>
      <c r="H56" s="20">
        <f t="shared" si="28"/>
        <v>21.171974522292992</v>
      </c>
      <c r="I56" s="20">
        <f t="shared" si="28"/>
        <v>30</v>
      </c>
      <c r="J56" s="20">
        <f t="shared" si="28"/>
        <v>38.29299363057325</v>
      </c>
      <c r="K56" s="20">
        <f t="shared" si="38"/>
        <v>508.1273885350318</v>
      </c>
      <c r="L56" s="20">
        <f t="shared" si="39"/>
        <v>0</v>
      </c>
      <c r="M56" s="20">
        <f t="shared" si="40"/>
        <v>459.515923566879</v>
      </c>
      <c r="N56" s="8">
        <f t="shared" si="41"/>
        <v>16.127388535031848</v>
      </c>
      <c r="O56" s="14">
        <v>1500</v>
      </c>
      <c r="P56" s="8">
        <f t="shared" si="42"/>
        <v>24191.082802547771</v>
      </c>
      <c r="R56" s="69"/>
      <c r="S56" s="63">
        <f t="shared" si="29"/>
        <v>0</v>
      </c>
      <c r="T56" s="64">
        <f t="shared" si="30"/>
        <v>0</v>
      </c>
      <c r="U56" s="63">
        <f t="shared" si="31"/>
        <v>0</v>
      </c>
      <c r="W56" s="69"/>
      <c r="X56" s="69"/>
      <c r="Y56" s="69"/>
      <c r="Z56" s="63">
        <f t="shared" si="32"/>
        <v>0</v>
      </c>
      <c r="AA56" s="63">
        <f t="shared" si="33"/>
        <v>0</v>
      </c>
      <c r="AB56" s="63">
        <f t="shared" si="34"/>
        <v>0</v>
      </c>
      <c r="AC56" s="63">
        <f t="shared" si="35"/>
        <v>0</v>
      </c>
      <c r="AD56" s="63">
        <f t="shared" si="36"/>
        <v>0</v>
      </c>
      <c r="AF56" s="63">
        <f t="shared" si="37"/>
        <v>24191.082802547771</v>
      </c>
    </row>
    <row r="57" spans="2:32" s="10" customFormat="1" x14ac:dyDescent="0.2">
      <c r="B57" s="19" t="s">
        <v>140</v>
      </c>
      <c r="C57" s="25">
        <v>12</v>
      </c>
      <c r="D57" s="20">
        <v>2</v>
      </c>
      <c r="E57" s="20">
        <v>1</v>
      </c>
      <c r="F57" s="20">
        <v>3</v>
      </c>
      <c r="G57" s="22">
        <v>28</v>
      </c>
      <c r="H57" s="20">
        <f t="shared" si="28"/>
        <v>9.8802547770700624</v>
      </c>
      <c r="I57" s="20">
        <f t="shared" si="28"/>
        <v>14</v>
      </c>
      <c r="J57" s="20">
        <f t="shared" si="28"/>
        <v>17.870063694267515</v>
      </c>
      <c r="K57" s="20">
        <f t="shared" si="38"/>
        <v>237.12611464968148</v>
      </c>
      <c r="L57" s="20">
        <f t="shared" si="39"/>
        <v>168</v>
      </c>
      <c r="M57" s="20">
        <f t="shared" si="40"/>
        <v>643.32229299363053</v>
      </c>
      <c r="N57" s="8">
        <f t="shared" si="41"/>
        <v>17.474140127388534</v>
      </c>
      <c r="O57" s="14">
        <v>1500</v>
      </c>
      <c r="P57" s="8">
        <f t="shared" si="42"/>
        <v>26211.210191082802</v>
      </c>
      <c r="R57" s="69"/>
      <c r="S57" s="63">
        <f t="shared" si="29"/>
        <v>0</v>
      </c>
      <c r="T57" s="64">
        <f t="shared" si="30"/>
        <v>0</v>
      </c>
      <c r="U57" s="63">
        <f t="shared" si="31"/>
        <v>0</v>
      </c>
      <c r="W57" s="69"/>
      <c r="X57" s="69"/>
      <c r="Y57" s="69"/>
      <c r="Z57" s="63">
        <f t="shared" si="32"/>
        <v>0</v>
      </c>
      <c r="AA57" s="63">
        <f t="shared" si="33"/>
        <v>0</v>
      </c>
      <c r="AB57" s="63">
        <f t="shared" si="34"/>
        <v>0</v>
      </c>
      <c r="AC57" s="63">
        <f t="shared" si="35"/>
        <v>0</v>
      </c>
      <c r="AD57" s="63">
        <f t="shared" si="36"/>
        <v>0</v>
      </c>
      <c r="AF57" s="63">
        <f t="shared" si="37"/>
        <v>26211.210191082802</v>
      </c>
    </row>
    <row r="58" spans="2:32" s="10" customFormat="1" x14ac:dyDescent="0.2">
      <c r="B58" s="19" t="s">
        <v>65</v>
      </c>
      <c r="C58" s="25">
        <v>12</v>
      </c>
      <c r="D58" s="20">
        <v>0</v>
      </c>
      <c r="E58" s="20">
        <v>0</v>
      </c>
      <c r="F58" s="20">
        <v>1</v>
      </c>
      <c r="G58" s="22">
        <v>55</v>
      </c>
      <c r="H58" s="20">
        <f t="shared" si="28"/>
        <v>19.407643312101911</v>
      </c>
      <c r="I58" s="20">
        <f t="shared" si="28"/>
        <v>27.5</v>
      </c>
      <c r="J58" s="20">
        <f t="shared" si="28"/>
        <v>35.101910828025474</v>
      </c>
      <c r="K58" s="20">
        <f t="shared" si="38"/>
        <v>0</v>
      </c>
      <c r="L58" s="20">
        <f t="shared" si="39"/>
        <v>0</v>
      </c>
      <c r="M58" s="20">
        <f t="shared" si="40"/>
        <v>421.22292993630572</v>
      </c>
      <c r="N58" s="8">
        <f t="shared" si="41"/>
        <v>7.0203821656050955</v>
      </c>
      <c r="O58" s="14">
        <v>1500</v>
      </c>
      <c r="P58" s="8">
        <f t="shared" si="42"/>
        <v>10530.573248407643</v>
      </c>
      <c r="R58" s="69"/>
      <c r="S58" s="63">
        <f t="shared" si="29"/>
        <v>0</v>
      </c>
      <c r="T58" s="64">
        <f t="shared" si="30"/>
        <v>0</v>
      </c>
      <c r="U58" s="63">
        <f t="shared" si="31"/>
        <v>0</v>
      </c>
      <c r="W58" s="69"/>
      <c r="X58" s="69"/>
      <c r="Y58" s="69"/>
      <c r="Z58" s="63">
        <f t="shared" si="32"/>
        <v>0</v>
      </c>
      <c r="AA58" s="63">
        <f t="shared" si="33"/>
        <v>0</v>
      </c>
      <c r="AB58" s="63">
        <f t="shared" si="34"/>
        <v>0</v>
      </c>
      <c r="AC58" s="63">
        <f t="shared" si="35"/>
        <v>0</v>
      </c>
      <c r="AD58" s="63">
        <f t="shared" si="36"/>
        <v>0</v>
      </c>
      <c r="AF58" s="63">
        <f t="shared" si="37"/>
        <v>10530.573248407643</v>
      </c>
    </row>
    <row r="59" spans="2:32" s="10" customFormat="1" x14ac:dyDescent="0.2">
      <c r="B59" s="19" t="s">
        <v>26</v>
      </c>
      <c r="C59" s="25">
        <v>12</v>
      </c>
      <c r="D59" s="20">
        <v>311</v>
      </c>
      <c r="E59" s="20">
        <v>14</v>
      </c>
      <c r="F59" s="20">
        <v>34</v>
      </c>
      <c r="G59" s="22">
        <v>106</v>
      </c>
      <c r="H59" s="20">
        <f t="shared" si="28"/>
        <v>37.403821656050951</v>
      </c>
      <c r="I59" s="20">
        <f t="shared" si="28"/>
        <v>53</v>
      </c>
      <c r="J59" s="20">
        <f t="shared" si="28"/>
        <v>67.650955414012742</v>
      </c>
      <c r="K59" s="20">
        <f t="shared" si="38"/>
        <v>139591.06242038216</v>
      </c>
      <c r="L59" s="20">
        <f t="shared" si="39"/>
        <v>8904</v>
      </c>
      <c r="M59" s="20">
        <f t="shared" si="40"/>
        <v>27601.589808917197</v>
      </c>
      <c r="N59" s="8">
        <f t="shared" si="41"/>
        <v>2934.9442038216562</v>
      </c>
      <c r="O59" s="14">
        <v>1500</v>
      </c>
      <c r="P59" s="8">
        <f t="shared" si="42"/>
        <v>4402416.305732484</v>
      </c>
      <c r="R59" s="69"/>
      <c r="S59" s="63">
        <f t="shared" si="29"/>
        <v>0</v>
      </c>
      <c r="T59" s="64">
        <f t="shared" si="30"/>
        <v>0</v>
      </c>
      <c r="U59" s="63">
        <f t="shared" si="31"/>
        <v>0</v>
      </c>
      <c r="W59" s="69"/>
      <c r="X59" s="69"/>
      <c r="Y59" s="69"/>
      <c r="Z59" s="63">
        <f t="shared" si="32"/>
        <v>0</v>
      </c>
      <c r="AA59" s="63">
        <f t="shared" si="33"/>
        <v>0</v>
      </c>
      <c r="AB59" s="63">
        <f t="shared" si="34"/>
        <v>0</v>
      </c>
      <c r="AC59" s="63">
        <f t="shared" si="35"/>
        <v>0</v>
      </c>
      <c r="AD59" s="63">
        <f t="shared" si="36"/>
        <v>0</v>
      </c>
      <c r="AF59" s="63">
        <f t="shared" si="37"/>
        <v>4402416.305732484</v>
      </c>
    </row>
    <row r="60" spans="2:32" s="10" customFormat="1" x14ac:dyDescent="0.2">
      <c r="B60" s="19" t="s">
        <v>64</v>
      </c>
      <c r="C60" s="25">
        <v>12</v>
      </c>
      <c r="D60" s="20">
        <v>4</v>
      </c>
      <c r="E60" s="20">
        <v>2</v>
      </c>
      <c r="F60" s="20">
        <v>3</v>
      </c>
      <c r="G60" s="22">
        <v>60</v>
      </c>
      <c r="H60" s="20">
        <f t="shared" si="28"/>
        <v>21.171974522292992</v>
      </c>
      <c r="I60" s="20">
        <f t="shared" si="28"/>
        <v>30</v>
      </c>
      <c r="J60" s="20">
        <f t="shared" si="28"/>
        <v>38.29299363057325</v>
      </c>
      <c r="K60" s="20">
        <f t="shared" si="38"/>
        <v>1016.2547770700636</v>
      </c>
      <c r="L60" s="20">
        <f t="shared" si="39"/>
        <v>720</v>
      </c>
      <c r="M60" s="20">
        <f t="shared" si="40"/>
        <v>1378.5477707006371</v>
      </c>
      <c r="N60" s="8">
        <f t="shared" si="41"/>
        <v>51.913375796178343</v>
      </c>
      <c r="O60" s="14">
        <v>1500</v>
      </c>
      <c r="P60" s="8">
        <f t="shared" si="42"/>
        <v>77870.063694267519</v>
      </c>
      <c r="R60" s="69"/>
      <c r="S60" s="63">
        <f t="shared" si="29"/>
        <v>0</v>
      </c>
      <c r="T60" s="64">
        <f t="shared" si="30"/>
        <v>0</v>
      </c>
      <c r="U60" s="63">
        <f t="shared" si="31"/>
        <v>0</v>
      </c>
      <c r="W60" s="69"/>
      <c r="X60" s="69"/>
      <c r="Y60" s="69"/>
      <c r="Z60" s="63">
        <f t="shared" si="32"/>
        <v>0</v>
      </c>
      <c r="AA60" s="63">
        <f t="shared" si="33"/>
        <v>0</v>
      </c>
      <c r="AB60" s="63">
        <f t="shared" si="34"/>
        <v>0</v>
      </c>
      <c r="AC60" s="63">
        <f t="shared" si="35"/>
        <v>0</v>
      </c>
      <c r="AD60" s="63">
        <f t="shared" si="36"/>
        <v>0</v>
      </c>
      <c r="AF60" s="63">
        <f t="shared" si="37"/>
        <v>77870.063694267519</v>
      </c>
    </row>
    <row r="61" spans="2:32" s="10" customFormat="1" x14ac:dyDescent="0.2">
      <c r="B61" s="19" t="s">
        <v>90</v>
      </c>
      <c r="C61" s="25">
        <v>12</v>
      </c>
      <c r="D61" s="20">
        <v>0</v>
      </c>
      <c r="E61" s="20">
        <v>0</v>
      </c>
      <c r="F61" s="20">
        <v>1</v>
      </c>
      <c r="G61" s="22">
        <v>80</v>
      </c>
      <c r="H61" s="20">
        <f t="shared" si="28"/>
        <v>28.229299363057322</v>
      </c>
      <c r="I61" s="20">
        <f t="shared" si="28"/>
        <v>40</v>
      </c>
      <c r="J61" s="20">
        <f t="shared" si="28"/>
        <v>51.057324840764331</v>
      </c>
      <c r="K61" s="20">
        <f t="shared" si="38"/>
        <v>0</v>
      </c>
      <c r="L61" s="20">
        <f t="shared" si="39"/>
        <v>0</v>
      </c>
      <c r="M61" s="20">
        <f t="shared" si="40"/>
        <v>612.68789808917199</v>
      </c>
      <c r="N61" s="8">
        <f t="shared" si="41"/>
        <v>10.211464968152866</v>
      </c>
      <c r="O61" s="14">
        <v>1500</v>
      </c>
      <c r="P61" s="8">
        <f t="shared" si="42"/>
        <v>15317.197452229299</v>
      </c>
      <c r="R61" s="69"/>
      <c r="S61" s="63">
        <f t="shared" si="29"/>
        <v>0</v>
      </c>
      <c r="T61" s="64">
        <f t="shared" si="30"/>
        <v>0</v>
      </c>
      <c r="U61" s="63">
        <f t="shared" si="31"/>
        <v>0</v>
      </c>
      <c r="W61" s="69"/>
      <c r="X61" s="69"/>
      <c r="Y61" s="69"/>
      <c r="Z61" s="63">
        <f t="shared" si="32"/>
        <v>0</v>
      </c>
      <c r="AA61" s="63">
        <f t="shared" si="33"/>
        <v>0</v>
      </c>
      <c r="AB61" s="63">
        <f t="shared" si="34"/>
        <v>0</v>
      </c>
      <c r="AC61" s="63">
        <f t="shared" si="35"/>
        <v>0</v>
      </c>
      <c r="AD61" s="63">
        <f t="shared" si="36"/>
        <v>0</v>
      </c>
      <c r="AF61" s="63">
        <f t="shared" si="37"/>
        <v>15317.197452229299</v>
      </c>
    </row>
    <row r="62" spans="2:32" s="10" customFormat="1" x14ac:dyDescent="0.2">
      <c r="B62" s="19" t="s">
        <v>23</v>
      </c>
      <c r="C62" s="25">
        <v>12</v>
      </c>
      <c r="D62" s="20">
        <v>15805</v>
      </c>
      <c r="E62" s="20">
        <v>226</v>
      </c>
      <c r="F62" s="20">
        <v>170</v>
      </c>
      <c r="G62" s="22">
        <v>101</v>
      </c>
      <c r="H62" s="20">
        <f t="shared" si="28"/>
        <v>35.63949044585987</v>
      </c>
      <c r="I62" s="20">
        <f t="shared" si="28"/>
        <v>50.5</v>
      </c>
      <c r="J62" s="20">
        <f t="shared" si="28"/>
        <v>64.459872611464959</v>
      </c>
      <c r="K62" s="20">
        <f t="shared" si="38"/>
        <v>6759385.7579617836</v>
      </c>
      <c r="L62" s="20">
        <f t="shared" si="39"/>
        <v>136956</v>
      </c>
      <c r="M62" s="20">
        <f t="shared" si="40"/>
        <v>131498.14012738853</v>
      </c>
      <c r="N62" s="8">
        <f t="shared" si="41"/>
        <v>117130.66496815287</v>
      </c>
      <c r="O62" s="14">
        <v>1500</v>
      </c>
      <c r="P62" s="8">
        <f t="shared" si="42"/>
        <v>175695997.45222929</v>
      </c>
      <c r="R62" s="69"/>
      <c r="S62" s="63">
        <f t="shared" si="29"/>
        <v>0</v>
      </c>
      <c r="T62" s="64">
        <f t="shared" si="30"/>
        <v>0</v>
      </c>
      <c r="U62" s="63">
        <f t="shared" si="31"/>
        <v>0</v>
      </c>
      <c r="W62" s="69"/>
      <c r="X62" s="69"/>
      <c r="Y62" s="69"/>
      <c r="Z62" s="63">
        <f t="shared" si="32"/>
        <v>0</v>
      </c>
      <c r="AA62" s="63">
        <f t="shared" si="33"/>
        <v>0</v>
      </c>
      <c r="AB62" s="63">
        <f t="shared" si="34"/>
        <v>0</v>
      </c>
      <c r="AC62" s="63">
        <f t="shared" si="35"/>
        <v>0</v>
      </c>
      <c r="AD62" s="63">
        <f t="shared" si="36"/>
        <v>0</v>
      </c>
      <c r="AF62" s="63">
        <f t="shared" si="37"/>
        <v>175695997.45222929</v>
      </c>
    </row>
    <row r="63" spans="2:32" s="10" customFormat="1" x14ac:dyDescent="0.2">
      <c r="B63" s="19" t="s">
        <v>141</v>
      </c>
      <c r="C63" s="25">
        <v>12</v>
      </c>
      <c r="D63" s="20">
        <v>9213</v>
      </c>
      <c r="E63" s="20">
        <v>537</v>
      </c>
      <c r="F63" s="20">
        <v>668</v>
      </c>
      <c r="G63" s="22">
        <v>613</v>
      </c>
      <c r="H63" s="20">
        <f t="shared" si="28"/>
        <v>216.30700636942674</v>
      </c>
      <c r="I63" s="20">
        <f t="shared" si="28"/>
        <v>306.5</v>
      </c>
      <c r="J63" s="20">
        <f t="shared" si="28"/>
        <v>391.22675159235666</v>
      </c>
      <c r="K63" s="20">
        <f t="shared" si="38"/>
        <v>23914037.396178342</v>
      </c>
      <c r="L63" s="20">
        <f t="shared" si="39"/>
        <v>1975086</v>
      </c>
      <c r="M63" s="20">
        <f t="shared" si="40"/>
        <v>3136073.640764331</v>
      </c>
      <c r="N63" s="8">
        <f t="shared" si="41"/>
        <v>483753.28394904453</v>
      </c>
      <c r="O63" s="14">
        <v>1500</v>
      </c>
      <c r="P63" s="8">
        <f t="shared" si="42"/>
        <v>725629925.92356682</v>
      </c>
      <c r="R63" s="69"/>
      <c r="S63" s="63">
        <f t="shared" si="29"/>
        <v>0</v>
      </c>
      <c r="T63" s="64">
        <f t="shared" si="30"/>
        <v>0</v>
      </c>
      <c r="U63" s="63">
        <f t="shared" si="31"/>
        <v>0</v>
      </c>
      <c r="W63" s="69"/>
      <c r="X63" s="69"/>
      <c r="Y63" s="69"/>
      <c r="Z63" s="63">
        <f t="shared" si="32"/>
        <v>0</v>
      </c>
      <c r="AA63" s="63">
        <f t="shared" si="33"/>
        <v>0</v>
      </c>
      <c r="AB63" s="63">
        <f t="shared" si="34"/>
        <v>0</v>
      </c>
      <c r="AC63" s="63">
        <f t="shared" si="35"/>
        <v>0</v>
      </c>
      <c r="AD63" s="63">
        <f t="shared" si="36"/>
        <v>0</v>
      </c>
      <c r="AF63" s="63">
        <f t="shared" si="37"/>
        <v>725629925.92356682</v>
      </c>
    </row>
    <row r="64" spans="2:32" s="10" customFormat="1" x14ac:dyDescent="0.2">
      <c r="B64" s="19" t="s">
        <v>93</v>
      </c>
      <c r="C64" s="25">
        <v>12</v>
      </c>
      <c r="D64" s="20">
        <v>83</v>
      </c>
      <c r="E64" s="20">
        <v>25</v>
      </c>
      <c r="F64" s="20">
        <v>23</v>
      </c>
      <c r="G64" s="22">
        <v>53</v>
      </c>
      <c r="H64" s="20">
        <f t="shared" si="28"/>
        <v>18.701910828025476</v>
      </c>
      <c r="I64" s="20">
        <f t="shared" si="28"/>
        <v>26.5</v>
      </c>
      <c r="J64" s="20">
        <f t="shared" si="28"/>
        <v>33.825477707006371</v>
      </c>
      <c r="K64" s="20">
        <f t="shared" si="38"/>
        <v>18627.103184713375</v>
      </c>
      <c r="L64" s="20">
        <f t="shared" si="39"/>
        <v>7950</v>
      </c>
      <c r="M64" s="20">
        <f t="shared" si="40"/>
        <v>9335.8318471337589</v>
      </c>
      <c r="N64" s="8">
        <f t="shared" si="41"/>
        <v>598.54891719745217</v>
      </c>
      <c r="O64" s="14">
        <v>1500</v>
      </c>
      <c r="P64" s="8">
        <f t="shared" si="42"/>
        <v>897823.37579617824</v>
      </c>
      <c r="R64" s="69"/>
      <c r="S64" s="63">
        <f t="shared" si="29"/>
        <v>0</v>
      </c>
      <c r="T64" s="64">
        <f t="shared" si="30"/>
        <v>0</v>
      </c>
      <c r="U64" s="63">
        <f t="shared" si="31"/>
        <v>0</v>
      </c>
      <c r="W64" s="69"/>
      <c r="X64" s="69"/>
      <c r="Y64" s="69"/>
      <c r="Z64" s="63">
        <f t="shared" si="32"/>
        <v>0</v>
      </c>
      <c r="AA64" s="63">
        <f t="shared" si="33"/>
        <v>0</v>
      </c>
      <c r="AB64" s="63">
        <f t="shared" si="34"/>
        <v>0</v>
      </c>
      <c r="AC64" s="63">
        <f t="shared" si="35"/>
        <v>0</v>
      </c>
      <c r="AD64" s="63">
        <f t="shared" si="36"/>
        <v>0</v>
      </c>
      <c r="AF64" s="63">
        <f t="shared" si="37"/>
        <v>897823.37579617824</v>
      </c>
    </row>
    <row r="65" spans="2:33" s="10" customFormat="1" x14ac:dyDescent="0.2">
      <c r="B65" s="19" t="s">
        <v>142</v>
      </c>
      <c r="C65" s="25">
        <v>12</v>
      </c>
      <c r="D65" s="20">
        <v>44</v>
      </c>
      <c r="E65" s="20">
        <v>2</v>
      </c>
      <c r="F65" s="20">
        <v>7</v>
      </c>
      <c r="G65" s="22">
        <v>29</v>
      </c>
      <c r="H65" s="20">
        <f t="shared" ref="H65:J66" si="43">$G65*H$16</f>
        <v>10.23312101910828</v>
      </c>
      <c r="I65" s="20">
        <f t="shared" si="43"/>
        <v>14.5</v>
      </c>
      <c r="J65" s="20">
        <f t="shared" si="43"/>
        <v>18.50828025477707</v>
      </c>
      <c r="K65" s="20">
        <f t="shared" si="38"/>
        <v>5403.0878980891721</v>
      </c>
      <c r="L65" s="20">
        <f t="shared" si="39"/>
        <v>348</v>
      </c>
      <c r="M65" s="20">
        <f t="shared" si="40"/>
        <v>1554.6955414012737</v>
      </c>
      <c r="N65" s="8">
        <f t="shared" si="41"/>
        <v>121.76305732484076</v>
      </c>
      <c r="O65" s="14">
        <v>1500</v>
      </c>
      <c r="P65" s="8">
        <f t="shared" si="42"/>
        <v>182644.58598726115</v>
      </c>
      <c r="R65" s="69"/>
      <c r="S65" s="63">
        <f t="shared" si="29"/>
        <v>0</v>
      </c>
      <c r="T65" s="64">
        <f t="shared" si="30"/>
        <v>0</v>
      </c>
      <c r="U65" s="63">
        <f t="shared" si="31"/>
        <v>0</v>
      </c>
      <c r="W65" s="69"/>
      <c r="X65" s="69"/>
      <c r="Y65" s="69"/>
      <c r="Z65" s="63">
        <f t="shared" si="32"/>
        <v>0</v>
      </c>
      <c r="AA65" s="63">
        <f t="shared" si="33"/>
        <v>0</v>
      </c>
      <c r="AB65" s="63">
        <f t="shared" si="34"/>
        <v>0</v>
      </c>
      <c r="AC65" s="63">
        <f t="shared" si="35"/>
        <v>0</v>
      </c>
      <c r="AD65" s="63">
        <f t="shared" si="36"/>
        <v>0</v>
      </c>
      <c r="AF65" s="63">
        <f t="shared" si="37"/>
        <v>182644.58598726115</v>
      </c>
    </row>
    <row r="66" spans="2:33" s="10" customFormat="1" x14ac:dyDescent="0.2">
      <c r="B66" s="19" t="s">
        <v>95</v>
      </c>
      <c r="C66" s="25">
        <v>12</v>
      </c>
      <c r="D66" s="20">
        <v>25</v>
      </c>
      <c r="E66" s="20">
        <v>4</v>
      </c>
      <c r="F66" s="20">
        <v>1</v>
      </c>
      <c r="G66" s="22">
        <v>2850</v>
      </c>
      <c r="H66" s="20">
        <f t="shared" si="43"/>
        <v>1005.6687898089172</v>
      </c>
      <c r="I66" s="20">
        <f t="shared" si="43"/>
        <v>1425</v>
      </c>
      <c r="J66" s="20">
        <f t="shared" si="43"/>
        <v>1818.9171974522292</v>
      </c>
      <c r="K66" s="20">
        <f t="shared" si="38"/>
        <v>301700.63694267516</v>
      </c>
      <c r="L66" s="20">
        <f t="shared" si="39"/>
        <v>68400</v>
      </c>
      <c r="M66" s="20">
        <f t="shared" si="40"/>
        <v>21827.006369426752</v>
      </c>
      <c r="N66" s="8">
        <f t="shared" si="41"/>
        <v>6532.127388535032</v>
      </c>
      <c r="O66" s="14">
        <v>1500</v>
      </c>
      <c r="P66" s="8">
        <f t="shared" si="42"/>
        <v>9798191.0828025471</v>
      </c>
      <c r="R66" s="69"/>
      <c r="S66" s="63">
        <f t="shared" si="29"/>
        <v>0</v>
      </c>
      <c r="T66" s="64">
        <f t="shared" si="30"/>
        <v>0</v>
      </c>
      <c r="U66" s="63">
        <f t="shared" si="31"/>
        <v>0</v>
      </c>
      <c r="W66" s="69"/>
      <c r="X66" s="69"/>
      <c r="Y66" s="69"/>
      <c r="Z66" s="63">
        <f t="shared" si="32"/>
        <v>0</v>
      </c>
      <c r="AA66" s="63">
        <f t="shared" si="33"/>
        <v>0</v>
      </c>
      <c r="AB66" s="63">
        <f t="shared" si="34"/>
        <v>0</v>
      </c>
      <c r="AC66" s="63">
        <f t="shared" si="35"/>
        <v>0</v>
      </c>
      <c r="AD66" s="63">
        <f t="shared" si="36"/>
        <v>0</v>
      </c>
      <c r="AF66" s="63">
        <f t="shared" si="37"/>
        <v>9798191.0828025471</v>
      </c>
    </row>
    <row r="67" spans="2:33" s="10" customFormat="1" x14ac:dyDescent="0.2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2:33" s="10" customFormat="1" x14ac:dyDescent="0.2">
      <c r="B68" s="34" t="s">
        <v>143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2:33" s="10" customFormat="1" x14ac:dyDescent="0.2">
      <c r="B69" s="19" t="s">
        <v>104</v>
      </c>
      <c r="C69" s="25">
        <v>4</v>
      </c>
      <c r="D69" s="20">
        <v>0</v>
      </c>
      <c r="E69" s="20">
        <v>0</v>
      </c>
      <c r="F69" s="20">
        <v>1</v>
      </c>
      <c r="G69" s="25">
        <v>1008</v>
      </c>
      <c r="H69" s="20">
        <f t="shared" ref="H69:J76" si="44">$G69*H$16</f>
        <v>355.68917197452225</v>
      </c>
      <c r="I69" s="20">
        <f t="shared" si="44"/>
        <v>504</v>
      </c>
      <c r="J69" s="20">
        <f t="shared" si="44"/>
        <v>643.32229299363053</v>
      </c>
      <c r="K69" s="20">
        <f>D69*H69*$C69</f>
        <v>0</v>
      </c>
      <c r="L69" s="20">
        <f>E69*I69*$C69</f>
        <v>0</v>
      </c>
      <c r="M69" s="20">
        <f>F69*J69*$C69</f>
        <v>2573.2891719745221</v>
      </c>
      <c r="N69" s="8">
        <f>(K69+L69+M69)/60</f>
        <v>42.888152866242038</v>
      </c>
      <c r="O69" s="14">
        <v>1500</v>
      </c>
      <c r="P69" s="8">
        <f>O69*N69</f>
        <v>64332.229299363054</v>
      </c>
      <c r="R69" s="69"/>
      <c r="S69" s="63">
        <f t="shared" ref="S69:S76" si="45">IF(R69&gt;0,G69-R69,0)</f>
        <v>0</v>
      </c>
      <c r="T69" s="64">
        <f t="shared" ref="T69:T76" si="46">S69/G69</f>
        <v>0</v>
      </c>
      <c r="U69" s="63">
        <f t="shared" ref="U69:U76" si="47">P69*T69</f>
        <v>0</v>
      </c>
      <c r="W69" s="69"/>
      <c r="X69" s="69"/>
      <c r="Y69" s="69"/>
      <c r="Z69" s="63">
        <f t="shared" ref="Z69:Z76" si="48">IF(W69&gt;0,(D69-W69)/D69*K69,0)</f>
        <v>0</v>
      </c>
      <c r="AA69" s="63">
        <f t="shared" ref="AA69:AA76" si="49">IF(X69&gt;0,(E69-X69)/E69*L69,0)</f>
        <v>0</v>
      </c>
      <c r="AB69" s="63">
        <f t="shared" ref="AB69:AB76" si="50">IF(Y69&gt;0,(F69-Y69)/F69*M69,0)</f>
        <v>0</v>
      </c>
      <c r="AC69" s="63">
        <f t="shared" ref="AC69:AC76" si="51">SUM(Z69:AB69)/60</f>
        <v>0</v>
      </c>
      <c r="AD69" s="63">
        <f t="shared" ref="AD69:AD76" si="52">AC69*O69</f>
        <v>0</v>
      </c>
      <c r="AF69" s="63">
        <f t="shared" ref="AF69:AF76" si="53">P69-U69-AD69</f>
        <v>64332.229299363054</v>
      </c>
    </row>
    <row r="70" spans="2:33" s="10" customFormat="1" x14ac:dyDescent="0.2">
      <c r="B70" s="19" t="s">
        <v>144</v>
      </c>
      <c r="C70" s="25">
        <v>4</v>
      </c>
      <c r="D70" s="20">
        <v>0</v>
      </c>
      <c r="E70" s="20">
        <v>0</v>
      </c>
      <c r="F70" s="20">
        <v>1</v>
      </c>
      <c r="G70" s="25">
        <v>1008</v>
      </c>
      <c r="H70" s="20">
        <f t="shared" si="44"/>
        <v>355.68917197452225</v>
      </c>
      <c r="I70" s="20">
        <f t="shared" si="44"/>
        <v>504</v>
      </c>
      <c r="J70" s="20">
        <f t="shared" si="44"/>
        <v>643.32229299363053</v>
      </c>
      <c r="K70" s="20">
        <f t="shared" ref="K70:K76" si="54">D70*H70*$C70</f>
        <v>0</v>
      </c>
      <c r="L70" s="20">
        <f t="shared" ref="L70:L76" si="55">E70*I70*$C70</f>
        <v>0</v>
      </c>
      <c r="M70" s="20">
        <f t="shared" ref="M70:M76" si="56">F70*J70*$C70</f>
        <v>2573.2891719745221</v>
      </c>
      <c r="N70" s="8">
        <f t="shared" ref="N70:N76" si="57">(K70+L70+M70)/60</f>
        <v>42.888152866242038</v>
      </c>
      <c r="O70" s="14">
        <v>1500</v>
      </c>
      <c r="P70" s="8">
        <f t="shared" ref="P70:P76" si="58">O70*N70</f>
        <v>64332.229299363054</v>
      </c>
      <c r="R70" s="69"/>
      <c r="S70" s="63">
        <f t="shared" si="45"/>
        <v>0</v>
      </c>
      <c r="T70" s="64">
        <f t="shared" si="46"/>
        <v>0</v>
      </c>
      <c r="U70" s="63">
        <f t="shared" si="47"/>
        <v>0</v>
      </c>
      <c r="W70" s="69"/>
      <c r="X70" s="69"/>
      <c r="Y70" s="69"/>
      <c r="Z70" s="63">
        <f t="shared" si="48"/>
        <v>0</v>
      </c>
      <c r="AA70" s="63">
        <f t="shared" si="49"/>
        <v>0</v>
      </c>
      <c r="AB70" s="63">
        <f t="shared" si="50"/>
        <v>0</v>
      </c>
      <c r="AC70" s="63">
        <f t="shared" si="51"/>
        <v>0</v>
      </c>
      <c r="AD70" s="63">
        <f t="shared" si="52"/>
        <v>0</v>
      </c>
      <c r="AF70" s="63">
        <f t="shared" si="53"/>
        <v>64332.229299363054</v>
      </c>
    </row>
    <row r="71" spans="2:33" s="10" customFormat="1" x14ac:dyDescent="0.2">
      <c r="B71" s="19" t="s">
        <v>145</v>
      </c>
      <c r="C71" s="25">
        <v>4</v>
      </c>
      <c r="D71" s="20">
        <v>0</v>
      </c>
      <c r="E71" s="20">
        <v>0</v>
      </c>
      <c r="F71" s="20">
        <v>2</v>
      </c>
      <c r="G71" s="25">
        <v>112</v>
      </c>
      <c r="H71" s="20">
        <f t="shared" si="44"/>
        <v>39.52101910828025</v>
      </c>
      <c r="I71" s="20">
        <f t="shared" si="44"/>
        <v>56</v>
      </c>
      <c r="J71" s="20">
        <f t="shared" si="44"/>
        <v>71.480254777070058</v>
      </c>
      <c r="K71" s="20">
        <f t="shared" si="54"/>
        <v>0</v>
      </c>
      <c r="L71" s="20">
        <f t="shared" si="55"/>
        <v>0</v>
      </c>
      <c r="M71" s="20">
        <f t="shared" si="56"/>
        <v>571.84203821656047</v>
      </c>
      <c r="N71" s="8">
        <f t="shared" si="57"/>
        <v>9.5307006369426741</v>
      </c>
      <c r="O71" s="14">
        <v>1500</v>
      </c>
      <c r="P71" s="8">
        <f t="shared" si="58"/>
        <v>14296.050955414012</v>
      </c>
      <c r="R71" s="69"/>
      <c r="S71" s="63">
        <f t="shared" si="45"/>
        <v>0</v>
      </c>
      <c r="T71" s="64">
        <f t="shared" si="46"/>
        <v>0</v>
      </c>
      <c r="U71" s="63">
        <f t="shared" si="47"/>
        <v>0</v>
      </c>
      <c r="W71" s="69"/>
      <c r="X71" s="69"/>
      <c r="Y71" s="69"/>
      <c r="Z71" s="63">
        <f t="shared" si="48"/>
        <v>0</v>
      </c>
      <c r="AA71" s="63">
        <f t="shared" si="49"/>
        <v>0</v>
      </c>
      <c r="AB71" s="63">
        <f t="shared" si="50"/>
        <v>0</v>
      </c>
      <c r="AC71" s="63">
        <f t="shared" si="51"/>
        <v>0</v>
      </c>
      <c r="AD71" s="63">
        <f t="shared" si="52"/>
        <v>0</v>
      </c>
      <c r="AF71" s="63">
        <f t="shared" si="53"/>
        <v>14296.050955414012</v>
      </c>
    </row>
    <row r="72" spans="2:33" s="10" customFormat="1" x14ac:dyDescent="0.2">
      <c r="B72" s="19" t="s">
        <v>108</v>
      </c>
      <c r="C72" s="25">
        <v>4</v>
      </c>
      <c r="D72" s="20">
        <v>0</v>
      </c>
      <c r="E72" s="20">
        <v>0</v>
      </c>
      <c r="F72" s="20">
        <v>1</v>
      </c>
      <c r="G72" s="25">
        <v>360</v>
      </c>
      <c r="H72" s="20">
        <f t="shared" si="44"/>
        <v>127.03184713375795</v>
      </c>
      <c r="I72" s="20">
        <f t="shared" si="44"/>
        <v>180</v>
      </c>
      <c r="J72" s="20">
        <f t="shared" si="44"/>
        <v>229.75796178343947</v>
      </c>
      <c r="K72" s="20">
        <f t="shared" si="54"/>
        <v>0</v>
      </c>
      <c r="L72" s="20">
        <f t="shared" si="55"/>
        <v>0</v>
      </c>
      <c r="M72" s="20">
        <f t="shared" si="56"/>
        <v>919.03184713375788</v>
      </c>
      <c r="N72" s="8">
        <f t="shared" si="57"/>
        <v>15.317197452229298</v>
      </c>
      <c r="O72" s="14">
        <v>1500</v>
      </c>
      <c r="P72" s="8">
        <f t="shared" si="58"/>
        <v>22975.796178343946</v>
      </c>
      <c r="R72" s="69"/>
      <c r="S72" s="63">
        <f t="shared" si="45"/>
        <v>0</v>
      </c>
      <c r="T72" s="64">
        <f t="shared" si="46"/>
        <v>0</v>
      </c>
      <c r="U72" s="63">
        <f t="shared" si="47"/>
        <v>0</v>
      </c>
      <c r="W72" s="69"/>
      <c r="X72" s="69"/>
      <c r="Y72" s="69"/>
      <c r="Z72" s="63">
        <f t="shared" si="48"/>
        <v>0</v>
      </c>
      <c r="AA72" s="63">
        <f t="shared" si="49"/>
        <v>0</v>
      </c>
      <c r="AB72" s="63">
        <f t="shared" si="50"/>
        <v>0</v>
      </c>
      <c r="AC72" s="63">
        <f t="shared" si="51"/>
        <v>0</v>
      </c>
      <c r="AD72" s="63">
        <f t="shared" si="52"/>
        <v>0</v>
      </c>
      <c r="AF72" s="63">
        <f t="shared" si="53"/>
        <v>22975.796178343946</v>
      </c>
    </row>
    <row r="73" spans="2:33" s="10" customFormat="1" x14ac:dyDescent="0.2">
      <c r="B73" s="19" t="s">
        <v>65</v>
      </c>
      <c r="C73" s="25">
        <v>4</v>
      </c>
      <c r="D73" s="20">
        <v>0</v>
      </c>
      <c r="E73" s="20">
        <v>0</v>
      </c>
      <c r="F73" s="20">
        <v>1</v>
      </c>
      <c r="G73" s="25">
        <v>78</v>
      </c>
      <c r="H73" s="20">
        <f t="shared" si="44"/>
        <v>27.52356687898089</v>
      </c>
      <c r="I73" s="20">
        <f t="shared" si="44"/>
        <v>39</v>
      </c>
      <c r="J73" s="20">
        <f t="shared" si="44"/>
        <v>49.78089171974522</v>
      </c>
      <c r="K73" s="20">
        <f t="shared" si="54"/>
        <v>0</v>
      </c>
      <c r="L73" s="20">
        <f t="shared" si="55"/>
        <v>0</v>
      </c>
      <c r="M73" s="20">
        <f t="shared" si="56"/>
        <v>199.12356687898088</v>
      </c>
      <c r="N73" s="8">
        <f t="shared" si="57"/>
        <v>3.3187261146496811</v>
      </c>
      <c r="O73" s="14">
        <v>1500</v>
      </c>
      <c r="P73" s="8">
        <f t="shared" si="58"/>
        <v>4978.0891719745214</v>
      </c>
      <c r="R73" s="69"/>
      <c r="S73" s="63">
        <f t="shared" si="45"/>
        <v>0</v>
      </c>
      <c r="T73" s="64">
        <f t="shared" si="46"/>
        <v>0</v>
      </c>
      <c r="U73" s="63">
        <f t="shared" si="47"/>
        <v>0</v>
      </c>
      <c r="W73" s="69"/>
      <c r="X73" s="69"/>
      <c r="Y73" s="69"/>
      <c r="Z73" s="63">
        <f t="shared" si="48"/>
        <v>0</v>
      </c>
      <c r="AA73" s="63">
        <f t="shared" si="49"/>
        <v>0</v>
      </c>
      <c r="AB73" s="63">
        <f t="shared" si="50"/>
        <v>0</v>
      </c>
      <c r="AC73" s="63">
        <f t="shared" si="51"/>
        <v>0</v>
      </c>
      <c r="AD73" s="63">
        <f t="shared" si="52"/>
        <v>0</v>
      </c>
      <c r="AF73" s="63">
        <f t="shared" si="53"/>
        <v>4978.0891719745214</v>
      </c>
    </row>
    <row r="74" spans="2:33" s="10" customFormat="1" x14ac:dyDescent="0.2">
      <c r="B74" s="19" t="s">
        <v>64</v>
      </c>
      <c r="C74" s="25">
        <v>4</v>
      </c>
      <c r="D74" s="20">
        <v>4</v>
      </c>
      <c r="E74" s="20">
        <v>2</v>
      </c>
      <c r="F74" s="20">
        <v>3</v>
      </c>
      <c r="G74" s="25">
        <v>72</v>
      </c>
      <c r="H74" s="20">
        <f t="shared" si="44"/>
        <v>25.406369426751592</v>
      </c>
      <c r="I74" s="20">
        <f t="shared" si="44"/>
        <v>36</v>
      </c>
      <c r="J74" s="20">
        <f t="shared" si="44"/>
        <v>45.951592356687897</v>
      </c>
      <c r="K74" s="20">
        <f t="shared" si="54"/>
        <v>406.50191082802547</v>
      </c>
      <c r="L74" s="20">
        <f t="shared" si="55"/>
        <v>288</v>
      </c>
      <c r="M74" s="20">
        <f t="shared" si="56"/>
        <v>551.4191082802547</v>
      </c>
      <c r="N74" s="8">
        <f t="shared" si="57"/>
        <v>20.765350318471338</v>
      </c>
      <c r="O74" s="14">
        <v>1500</v>
      </c>
      <c r="P74" s="8">
        <f t="shared" si="58"/>
        <v>31148.025477707008</v>
      </c>
      <c r="R74" s="69"/>
      <c r="S74" s="63">
        <f t="shared" si="45"/>
        <v>0</v>
      </c>
      <c r="T74" s="64">
        <f t="shared" si="46"/>
        <v>0</v>
      </c>
      <c r="U74" s="63">
        <f t="shared" si="47"/>
        <v>0</v>
      </c>
      <c r="W74" s="69"/>
      <c r="X74" s="69"/>
      <c r="Y74" s="69"/>
      <c r="Z74" s="63">
        <f t="shared" si="48"/>
        <v>0</v>
      </c>
      <c r="AA74" s="63">
        <f t="shared" si="49"/>
        <v>0</v>
      </c>
      <c r="AB74" s="63">
        <f t="shared" si="50"/>
        <v>0</v>
      </c>
      <c r="AC74" s="63">
        <f t="shared" si="51"/>
        <v>0</v>
      </c>
      <c r="AD74" s="63">
        <f t="shared" si="52"/>
        <v>0</v>
      </c>
      <c r="AF74" s="63">
        <f t="shared" si="53"/>
        <v>31148.025477707008</v>
      </c>
    </row>
    <row r="75" spans="2:33" s="10" customFormat="1" x14ac:dyDescent="0.2">
      <c r="B75" s="19" t="s">
        <v>19</v>
      </c>
      <c r="C75" s="25">
        <v>4</v>
      </c>
      <c r="D75" s="20">
        <v>493</v>
      </c>
      <c r="E75" s="20">
        <v>342</v>
      </c>
      <c r="F75" s="20">
        <v>368</v>
      </c>
      <c r="G75" s="25">
        <v>110</v>
      </c>
      <c r="H75" s="20">
        <f t="shared" si="44"/>
        <v>38.815286624203821</v>
      </c>
      <c r="I75" s="20">
        <f t="shared" si="44"/>
        <v>55</v>
      </c>
      <c r="J75" s="20">
        <f t="shared" si="44"/>
        <v>70.203821656050948</v>
      </c>
      <c r="K75" s="20">
        <f t="shared" si="54"/>
        <v>76543.745222929938</v>
      </c>
      <c r="L75" s="20">
        <f t="shared" si="55"/>
        <v>75240</v>
      </c>
      <c r="M75" s="20">
        <f t="shared" si="56"/>
        <v>103340.02547770699</v>
      </c>
      <c r="N75" s="8">
        <f t="shared" si="57"/>
        <v>4252.0628450106151</v>
      </c>
      <c r="O75" s="14">
        <v>1500</v>
      </c>
      <c r="P75" s="8">
        <f t="shared" si="58"/>
        <v>6378094.2675159229</v>
      </c>
      <c r="R75" s="69"/>
      <c r="S75" s="63">
        <f t="shared" si="45"/>
        <v>0</v>
      </c>
      <c r="T75" s="64">
        <f t="shared" si="46"/>
        <v>0</v>
      </c>
      <c r="U75" s="63">
        <f t="shared" si="47"/>
        <v>0</v>
      </c>
      <c r="W75" s="69"/>
      <c r="X75" s="69"/>
      <c r="Y75" s="69"/>
      <c r="Z75" s="63">
        <f t="shared" si="48"/>
        <v>0</v>
      </c>
      <c r="AA75" s="63">
        <f t="shared" si="49"/>
        <v>0</v>
      </c>
      <c r="AB75" s="63">
        <f t="shared" si="50"/>
        <v>0</v>
      </c>
      <c r="AC75" s="63">
        <f t="shared" si="51"/>
        <v>0</v>
      </c>
      <c r="AD75" s="63">
        <f t="shared" si="52"/>
        <v>0</v>
      </c>
      <c r="AF75" s="63">
        <f t="shared" si="53"/>
        <v>6378094.2675159229</v>
      </c>
    </row>
    <row r="76" spans="2:33" s="10" customFormat="1" x14ac:dyDescent="0.2">
      <c r="B76" s="19" t="s">
        <v>68</v>
      </c>
      <c r="C76" s="25">
        <v>4</v>
      </c>
      <c r="D76" s="20">
        <v>493</v>
      </c>
      <c r="E76" s="20">
        <v>342</v>
      </c>
      <c r="F76" s="20">
        <v>368</v>
      </c>
      <c r="G76" s="25">
        <v>256</v>
      </c>
      <c r="H76" s="20">
        <f t="shared" si="44"/>
        <v>90.333757961783434</v>
      </c>
      <c r="I76" s="20">
        <f t="shared" si="44"/>
        <v>128</v>
      </c>
      <c r="J76" s="20">
        <f t="shared" si="44"/>
        <v>163.38343949044585</v>
      </c>
      <c r="K76" s="20">
        <f t="shared" si="54"/>
        <v>178138.17070063693</v>
      </c>
      <c r="L76" s="20">
        <f t="shared" si="55"/>
        <v>175104</v>
      </c>
      <c r="M76" s="20">
        <f t="shared" si="56"/>
        <v>240500.42292993629</v>
      </c>
      <c r="N76" s="8">
        <f t="shared" si="57"/>
        <v>9895.7098938428881</v>
      </c>
      <c r="O76" s="14">
        <v>1500</v>
      </c>
      <c r="P76" s="8">
        <f t="shared" si="58"/>
        <v>14843564.840764333</v>
      </c>
      <c r="R76" s="69"/>
      <c r="S76" s="63">
        <f t="shared" si="45"/>
        <v>0</v>
      </c>
      <c r="T76" s="64">
        <f t="shared" si="46"/>
        <v>0</v>
      </c>
      <c r="U76" s="63">
        <f t="shared" si="47"/>
        <v>0</v>
      </c>
      <c r="W76" s="69"/>
      <c r="X76" s="69"/>
      <c r="Y76" s="69"/>
      <c r="Z76" s="63">
        <f t="shared" si="48"/>
        <v>0</v>
      </c>
      <c r="AA76" s="63">
        <f t="shared" si="49"/>
        <v>0</v>
      </c>
      <c r="AB76" s="63">
        <f t="shared" si="50"/>
        <v>0</v>
      </c>
      <c r="AC76" s="63">
        <f t="shared" si="51"/>
        <v>0</v>
      </c>
      <c r="AD76" s="63">
        <f t="shared" si="52"/>
        <v>0</v>
      </c>
      <c r="AF76" s="63">
        <f t="shared" si="53"/>
        <v>14843564.840764333</v>
      </c>
    </row>
    <row r="78" spans="2:33" x14ac:dyDescent="0.2">
      <c r="O78" s="46" t="s">
        <v>170</v>
      </c>
      <c r="P78" s="71">
        <f>SUM(P5:P76)</f>
        <v>1559685348.2075839</v>
      </c>
      <c r="U78" s="71"/>
      <c r="AD78" s="71"/>
      <c r="AF78" s="71">
        <f>SUM(AF5:AF76)</f>
        <v>1553699436.7714136</v>
      </c>
      <c r="AG78" s="72">
        <f>100-AF78/P78*100</f>
        <v>0.3837896818771469</v>
      </c>
    </row>
  </sheetData>
  <mergeCells count="7">
    <mergeCell ref="AF1:AG1"/>
    <mergeCell ref="Z1:AC1"/>
    <mergeCell ref="D1:F1"/>
    <mergeCell ref="H1:J1"/>
    <mergeCell ref="K1:N1"/>
    <mergeCell ref="O1:P1"/>
    <mergeCell ref="W1:Y1"/>
  </mergeCells>
  <phoneticPr fontId="0" type="noConversion"/>
  <pageMargins left="0.25" right="0.25" top="0.75" bottom="0.75" header="0.3" footer="0.3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/>
  </sheetViews>
  <sheetFormatPr defaultRowHeight="12.75" x14ac:dyDescent="0.2"/>
  <cols>
    <col min="1" max="1" width="28.28515625" bestFit="1" customWidth="1"/>
    <col min="2" max="2" width="18.85546875" customWidth="1"/>
    <col min="3" max="3" width="16.5703125" customWidth="1"/>
    <col min="4" max="6" width="11.28515625" customWidth="1"/>
    <col min="7" max="7" width="12.140625" customWidth="1"/>
    <col min="8" max="8" width="11.5703125" customWidth="1"/>
  </cols>
  <sheetData>
    <row r="1" spans="1:14" x14ac:dyDescent="0.2">
      <c r="A1" s="9" t="s">
        <v>69</v>
      </c>
    </row>
    <row r="2" spans="1:14" x14ac:dyDescent="0.2">
      <c r="B2" s="76" t="s">
        <v>70</v>
      </c>
      <c r="C2" s="77" t="s">
        <v>146</v>
      </c>
      <c r="D2" s="35"/>
      <c r="E2" s="79"/>
      <c r="F2" s="79"/>
      <c r="G2" s="80"/>
      <c r="H2" s="81" t="s">
        <v>71</v>
      </c>
    </row>
    <row r="3" spans="1:14" ht="40.5" customHeight="1" x14ac:dyDescent="0.25">
      <c r="A3" s="36" t="s">
        <v>72</v>
      </c>
      <c r="B3" s="76"/>
      <c r="C3" s="78"/>
      <c r="D3" s="58" t="s">
        <v>73</v>
      </c>
      <c r="E3" s="59" t="s">
        <v>74</v>
      </c>
      <c r="F3" s="58" t="s">
        <v>75</v>
      </c>
      <c r="G3" s="58" t="s">
        <v>76</v>
      </c>
      <c r="H3" s="82"/>
      <c r="J3" s="45" t="s">
        <v>96</v>
      </c>
      <c r="K3" s="45" t="s">
        <v>13</v>
      </c>
      <c r="L3" s="45" t="s">
        <v>97</v>
      </c>
      <c r="M3" s="46"/>
      <c r="N3" s="45" t="s">
        <v>98</v>
      </c>
    </row>
    <row r="4" spans="1:14" x14ac:dyDescent="0.2">
      <c r="A4" s="9" t="s">
        <v>77</v>
      </c>
      <c r="B4" s="39" t="s">
        <v>78</v>
      </c>
      <c r="C4" s="39">
        <v>807</v>
      </c>
      <c r="D4" s="39">
        <v>329</v>
      </c>
      <c r="E4" s="39">
        <v>323</v>
      </c>
      <c r="F4" s="40">
        <v>67</v>
      </c>
      <c r="G4" s="40">
        <v>88</v>
      </c>
      <c r="H4" s="40">
        <v>455</v>
      </c>
      <c r="J4">
        <f>D4+E4</f>
        <v>652</v>
      </c>
      <c r="K4">
        <f>F4</f>
        <v>67</v>
      </c>
      <c r="L4">
        <f>G4</f>
        <v>88</v>
      </c>
      <c r="N4">
        <f>C4-J4-K4-L4</f>
        <v>0</v>
      </c>
    </row>
    <row r="5" spans="1:14" x14ac:dyDescent="0.2">
      <c r="B5" s="39" t="s">
        <v>43</v>
      </c>
      <c r="C5" s="39">
        <v>241</v>
      </c>
      <c r="D5" s="39">
        <v>4</v>
      </c>
      <c r="E5" s="41">
        <v>0</v>
      </c>
      <c r="F5" s="41">
        <v>0</v>
      </c>
      <c r="G5" s="41">
        <v>0</v>
      </c>
      <c r="H5" s="39">
        <v>562</v>
      </c>
      <c r="J5">
        <f t="shared" ref="J5:J21" si="0">D5+E5</f>
        <v>4</v>
      </c>
      <c r="K5">
        <f t="shared" ref="K5:L21" si="1">F5</f>
        <v>0</v>
      </c>
      <c r="L5">
        <f t="shared" si="1"/>
        <v>0</v>
      </c>
      <c r="N5">
        <f t="shared" ref="N5:N21" si="2">C5-J5-K5-L5</f>
        <v>237</v>
      </c>
    </row>
    <row r="6" spans="1:14" x14ac:dyDescent="0.2">
      <c r="B6" s="39" t="s">
        <v>79</v>
      </c>
      <c r="C6" s="39">
        <v>41</v>
      </c>
      <c r="D6" s="41">
        <v>0</v>
      </c>
      <c r="E6" s="41">
        <v>0</v>
      </c>
      <c r="F6" s="41">
        <v>0</v>
      </c>
      <c r="G6" s="41">
        <v>0</v>
      </c>
      <c r="H6" s="39">
        <v>21</v>
      </c>
      <c r="J6">
        <f t="shared" si="0"/>
        <v>0</v>
      </c>
      <c r="K6">
        <f t="shared" si="1"/>
        <v>0</v>
      </c>
      <c r="L6">
        <f t="shared" si="1"/>
        <v>0</v>
      </c>
      <c r="N6">
        <f t="shared" si="2"/>
        <v>41</v>
      </c>
    </row>
    <row r="7" spans="1:14" x14ac:dyDescent="0.2">
      <c r="A7" s="9"/>
      <c r="B7" s="39" t="s">
        <v>80</v>
      </c>
      <c r="C7" s="39">
        <v>41</v>
      </c>
      <c r="D7" s="41">
        <v>0</v>
      </c>
      <c r="E7" s="41">
        <v>0</v>
      </c>
      <c r="F7" s="41">
        <v>0</v>
      </c>
      <c r="G7" s="41">
        <v>0</v>
      </c>
      <c r="H7" s="39">
        <v>10</v>
      </c>
      <c r="J7">
        <f t="shared" si="0"/>
        <v>0</v>
      </c>
      <c r="K7">
        <f t="shared" si="1"/>
        <v>0</v>
      </c>
      <c r="L7">
        <f t="shared" si="1"/>
        <v>0</v>
      </c>
      <c r="N7">
        <f t="shared" si="2"/>
        <v>41</v>
      </c>
    </row>
    <row r="8" spans="1:14" ht="25.5" x14ac:dyDescent="0.2">
      <c r="A8" s="9" t="s">
        <v>81</v>
      </c>
      <c r="B8" s="42" t="s">
        <v>82</v>
      </c>
      <c r="C8" s="39">
        <v>2647</v>
      </c>
      <c r="D8" s="39">
        <v>1433</v>
      </c>
      <c r="E8" s="43">
        <v>991</v>
      </c>
      <c r="F8" s="43">
        <v>106</v>
      </c>
      <c r="G8" s="43">
        <v>117</v>
      </c>
      <c r="H8" s="43">
        <v>15</v>
      </c>
      <c r="J8">
        <f t="shared" si="0"/>
        <v>2424</v>
      </c>
      <c r="K8">
        <f t="shared" si="1"/>
        <v>106</v>
      </c>
      <c r="L8">
        <f t="shared" si="1"/>
        <v>117</v>
      </c>
      <c r="N8">
        <f t="shared" si="2"/>
        <v>0</v>
      </c>
    </row>
    <row r="9" spans="1:14" x14ac:dyDescent="0.2">
      <c r="A9" s="9" t="s">
        <v>83</v>
      </c>
      <c r="B9" s="9" t="s">
        <v>31</v>
      </c>
      <c r="C9" s="39">
        <v>613</v>
      </c>
      <c r="D9" s="39">
        <v>238</v>
      </c>
      <c r="E9" s="43">
        <v>175</v>
      </c>
      <c r="F9" s="43">
        <v>121</v>
      </c>
      <c r="G9" s="43">
        <v>79</v>
      </c>
      <c r="H9" s="9">
        <v>270</v>
      </c>
      <c r="J9">
        <f t="shared" si="0"/>
        <v>413</v>
      </c>
      <c r="K9">
        <f t="shared" si="1"/>
        <v>121</v>
      </c>
      <c r="L9">
        <f t="shared" si="1"/>
        <v>79</v>
      </c>
      <c r="N9">
        <f t="shared" si="2"/>
        <v>0</v>
      </c>
    </row>
    <row r="10" spans="1:14" x14ac:dyDescent="0.2">
      <c r="A10" s="9"/>
      <c r="B10" s="9" t="s">
        <v>84</v>
      </c>
      <c r="C10" s="39">
        <v>5</v>
      </c>
      <c r="D10" s="39">
        <v>2</v>
      </c>
      <c r="E10" s="43">
        <v>2</v>
      </c>
      <c r="F10" s="43">
        <v>0</v>
      </c>
      <c r="G10" s="43">
        <v>1</v>
      </c>
      <c r="H10" s="9">
        <v>148</v>
      </c>
      <c r="J10">
        <f t="shared" si="0"/>
        <v>4</v>
      </c>
      <c r="K10">
        <f t="shared" si="1"/>
        <v>0</v>
      </c>
      <c r="L10">
        <f t="shared" si="1"/>
        <v>1</v>
      </c>
      <c r="N10">
        <f t="shared" si="2"/>
        <v>0</v>
      </c>
    </row>
    <row r="11" spans="1:14" x14ac:dyDescent="0.2">
      <c r="A11" s="9"/>
      <c r="B11" s="9" t="s">
        <v>85</v>
      </c>
      <c r="C11" s="39">
        <v>3</v>
      </c>
      <c r="D11" s="39">
        <v>2</v>
      </c>
      <c r="E11" s="43">
        <v>0</v>
      </c>
      <c r="F11" s="43">
        <v>0</v>
      </c>
      <c r="G11" s="43">
        <v>1</v>
      </c>
      <c r="H11" s="9">
        <v>60</v>
      </c>
      <c r="J11">
        <f t="shared" si="0"/>
        <v>2</v>
      </c>
      <c r="K11">
        <f t="shared" si="1"/>
        <v>0</v>
      </c>
      <c r="L11">
        <f t="shared" si="1"/>
        <v>1</v>
      </c>
      <c r="N11">
        <f t="shared" si="2"/>
        <v>0</v>
      </c>
    </row>
    <row r="12" spans="1:14" x14ac:dyDescent="0.2">
      <c r="A12" s="9"/>
      <c r="B12" s="9" t="s">
        <v>86</v>
      </c>
      <c r="C12" s="39">
        <v>6</v>
      </c>
      <c r="D12" s="43">
        <v>0</v>
      </c>
      <c r="E12" s="43">
        <v>2</v>
      </c>
      <c r="F12" s="43">
        <v>1</v>
      </c>
      <c r="G12" s="43">
        <v>3</v>
      </c>
      <c r="H12" s="9">
        <v>28</v>
      </c>
      <c r="J12">
        <f t="shared" si="0"/>
        <v>2</v>
      </c>
      <c r="K12">
        <f t="shared" si="1"/>
        <v>1</v>
      </c>
      <c r="L12">
        <f t="shared" si="1"/>
        <v>3</v>
      </c>
      <c r="N12">
        <f t="shared" si="2"/>
        <v>0</v>
      </c>
    </row>
    <row r="13" spans="1:14" x14ac:dyDescent="0.2">
      <c r="B13" s="9" t="s">
        <v>87</v>
      </c>
      <c r="C13" s="39">
        <v>1</v>
      </c>
      <c r="D13" s="43">
        <v>0</v>
      </c>
      <c r="E13" s="43">
        <v>0</v>
      </c>
      <c r="F13" s="43">
        <v>0</v>
      </c>
      <c r="G13" s="43">
        <v>1</v>
      </c>
      <c r="H13" s="9">
        <v>55</v>
      </c>
      <c r="J13">
        <f t="shared" si="0"/>
        <v>0</v>
      </c>
      <c r="K13">
        <f t="shared" si="1"/>
        <v>0</v>
      </c>
      <c r="L13">
        <f t="shared" si="1"/>
        <v>1</v>
      </c>
      <c r="N13">
        <f t="shared" si="2"/>
        <v>0</v>
      </c>
    </row>
    <row r="14" spans="1:14" x14ac:dyDescent="0.2">
      <c r="B14" s="9" t="s">
        <v>88</v>
      </c>
      <c r="C14" s="39">
        <v>359</v>
      </c>
      <c r="D14" s="39">
        <v>262</v>
      </c>
      <c r="E14" s="43">
        <v>49</v>
      </c>
      <c r="F14" s="43">
        <v>14</v>
      </c>
      <c r="G14" s="43">
        <v>34</v>
      </c>
      <c r="H14" s="9">
        <v>106</v>
      </c>
      <c r="J14">
        <f t="shared" si="0"/>
        <v>311</v>
      </c>
      <c r="K14">
        <f t="shared" si="1"/>
        <v>14</v>
      </c>
      <c r="L14">
        <f t="shared" si="1"/>
        <v>34</v>
      </c>
      <c r="N14">
        <f t="shared" si="2"/>
        <v>0</v>
      </c>
    </row>
    <row r="15" spans="1:14" x14ac:dyDescent="0.2">
      <c r="B15" s="9" t="s">
        <v>89</v>
      </c>
      <c r="C15" s="39">
        <v>9</v>
      </c>
      <c r="D15" s="39">
        <v>3</v>
      </c>
      <c r="E15" s="43">
        <v>1</v>
      </c>
      <c r="F15" s="43">
        <v>2</v>
      </c>
      <c r="G15" s="43">
        <v>3</v>
      </c>
      <c r="H15" s="9">
        <v>60</v>
      </c>
      <c r="J15">
        <f t="shared" si="0"/>
        <v>4</v>
      </c>
      <c r="K15">
        <f t="shared" si="1"/>
        <v>2</v>
      </c>
      <c r="L15">
        <f t="shared" si="1"/>
        <v>3</v>
      </c>
      <c r="N15">
        <f t="shared" si="2"/>
        <v>0</v>
      </c>
    </row>
    <row r="16" spans="1:14" x14ac:dyDescent="0.2">
      <c r="B16" s="9" t="s">
        <v>90</v>
      </c>
      <c r="C16" s="39">
        <v>1</v>
      </c>
      <c r="D16" s="43">
        <v>0</v>
      </c>
      <c r="E16" s="43">
        <v>0</v>
      </c>
      <c r="F16" s="43">
        <v>0</v>
      </c>
      <c r="G16" s="43">
        <v>1</v>
      </c>
      <c r="H16" s="9">
        <v>80</v>
      </c>
      <c r="J16">
        <f t="shared" si="0"/>
        <v>0</v>
      </c>
      <c r="K16">
        <f t="shared" si="1"/>
        <v>0</v>
      </c>
      <c r="L16">
        <f t="shared" si="1"/>
        <v>1</v>
      </c>
      <c r="N16">
        <f t="shared" si="2"/>
        <v>0</v>
      </c>
    </row>
    <row r="17" spans="1:14" x14ac:dyDescent="0.2">
      <c r="A17" s="9" t="s">
        <v>91</v>
      </c>
      <c r="B17" s="44" t="s">
        <v>23</v>
      </c>
      <c r="C17" s="39">
        <v>16201</v>
      </c>
      <c r="D17" s="39">
        <v>14853</v>
      </c>
      <c r="E17" s="9">
        <v>952</v>
      </c>
      <c r="F17" s="9">
        <v>226</v>
      </c>
      <c r="G17" s="9">
        <v>170</v>
      </c>
      <c r="H17" s="9">
        <v>101</v>
      </c>
      <c r="J17">
        <f t="shared" si="0"/>
        <v>15805</v>
      </c>
      <c r="K17">
        <f t="shared" si="1"/>
        <v>226</v>
      </c>
      <c r="L17">
        <f t="shared" si="1"/>
        <v>170</v>
      </c>
      <c r="N17">
        <f t="shared" si="2"/>
        <v>0</v>
      </c>
    </row>
    <row r="18" spans="1:14" x14ac:dyDescent="0.2">
      <c r="A18" s="9"/>
      <c r="B18" s="44" t="s">
        <v>92</v>
      </c>
      <c r="C18" s="39">
        <v>10418</v>
      </c>
      <c r="D18" s="39">
        <v>7777</v>
      </c>
      <c r="E18" s="9">
        <v>1436</v>
      </c>
      <c r="F18" s="9">
        <v>537</v>
      </c>
      <c r="G18" s="9">
        <v>668</v>
      </c>
      <c r="H18" s="9">
        <v>613</v>
      </c>
      <c r="J18">
        <f t="shared" si="0"/>
        <v>9213</v>
      </c>
      <c r="K18">
        <f t="shared" si="1"/>
        <v>537</v>
      </c>
      <c r="L18">
        <f t="shared" si="1"/>
        <v>668</v>
      </c>
      <c r="N18">
        <f t="shared" si="2"/>
        <v>0</v>
      </c>
    </row>
    <row r="19" spans="1:14" x14ac:dyDescent="0.2">
      <c r="A19" s="9"/>
      <c r="B19" s="44" t="s">
        <v>93</v>
      </c>
      <c r="C19" s="39">
        <v>131</v>
      </c>
      <c r="D19" s="39">
        <v>51</v>
      </c>
      <c r="E19" s="9">
        <v>32</v>
      </c>
      <c r="F19" s="9">
        <v>25</v>
      </c>
      <c r="G19" s="9">
        <v>23</v>
      </c>
      <c r="H19" s="9">
        <v>53</v>
      </c>
      <c r="J19">
        <f t="shared" si="0"/>
        <v>83</v>
      </c>
      <c r="K19">
        <f t="shared" si="1"/>
        <v>25</v>
      </c>
      <c r="L19">
        <f t="shared" si="1"/>
        <v>23</v>
      </c>
      <c r="N19">
        <f t="shared" si="2"/>
        <v>0</v>
      </c>
    </row>
    <row r="20" spans="1:14" x14ac:dyDescent="0.2">
      <c r="A20" s="9"/>
      <c r="B20" s="44" t="s">
        <v>94</v>
      </c>
      <c r="C20" s="39">
        <v>53</v>
      </c>
      <c r="D20" s="39">
        <v>23</v>
      </c>
      <c r="E20" s="9">
        <v>21</v>
      </c>
      <c r="F20" s="9">
        <v>2</v>
      </c>
      <c r="G20" s="9">
        <v>7</v>
      </c>
      <c r="H20" s="9">
        <v>29</v>
      </c>
      <c r="J20">
        <f t="shared" si="0"/>
        <v>44</v>
      </c>
      <c r="K20">
        <f t="shared" si="1"/>
        <v>2</v>
      </c>
      <c r="L20">
        <f t="shared" si="1"/>
        <v>7</v>
      </c>
      <c r="N20">
        <f t="shared" si="2"/>
        <v>0</v>
      </c>
    </row>
    <row r="21" spans="1:14" x14ac:dyDescent="0.2">
      <c r="A21" s="9"/>
      <c r="B21" s="44" t="s">
        <v>95</v>
      </c>
      <c r="C21" s="39">
        <v>30</v>
      </c>
      <c r="D21" s="39">
        <v>7</v>
      </c>
      <c r="E21" s="9">
        <v>18</v>
      </c>
      <c r="F21" s="9">
        <v>4</v>
      </c>
      <c r="G21" s="9">
        <v>1</v>
      </c>
      <c r="H21" s="9">
        <v>2850</v>
      </c>
      <c r="J21">
        <f t="shared" si="0"/>
        <v>25</v>
      </c>
      <c r="K21">
        <f t="shared" si="1"/>
        <v>4</v>
      </c>
      <c r="L21">
        <f t="shared" si="1"/>
        <v>1</v>
      </c>
      <c r="N21">
        <f t="shared" si="2"/>
        <v>0</v>
      </c>
    </row>
  </sheetData>
  <mergeCells count="4">
    <mergeCell ref="B2:B3"/>
    <mergeCell ref="C2:C3"/>
    <mergeCell ref="E2:G2"/>
    <mergeCell ref="H2:H3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IV1"/>
    </sheetView>
  </sheetViews>
  <sheetFormatPr defaultRowHeight="12.75" x14ac:dyDescent="0.2"/>
  <cols>
    <col min="3" max="3" width="11.85546875" customWidth="1"/>
    <col min="4" max="7" width="12.140625" customWidth="1"/>
    <col min="8" max="8" width="13" customWidth="1"/>
  </cols>
  <sheetData>
    <row r="1" spans="1:14" x14ac:dyDescent="0.2">
      <c r="A1" t="s">
        <v>99</v>
      </c>
    </row>
    <row r="2" spans="1:14" x14ac:dyDescent="0.2">
      <c r="B2" s="76" t="s">
        <v>111</v>
      </c>
      <c r="C2" s="83" t="s">
        <v>100</v>
      </c>
      <c r="D2" s="85" t="s">
        <v>101</v>
      </c>
      <c r="E2" s="79"/>
      <c r="F2" s="79"/>
      <c r="G2" s="80"/>
      <c r="H2" s="81" t="s">
        <v>102</v>
      </c>
    </row>
    <row r="3" spans="1:14" ht="49.5" customHeight="1" thickBot="1" x14ac:dyDescent="0.3">
      <c r="A3" s="47" t="s">
        <v>72</v>
      </c>
      <c r="B3" s="76"/>
      <c r="C3" s="84"/>
      <c r="D3" s="38" t="s">
        <v>103</v>
      </c>
      <c r="E3" s="37" t="s">
        <v>74</v>
      </c>
      <c r="F3" s="38" t="s">
        <v>75</v>
      </c>
      <c r="G3" s="38" t="s">
        <v>76</v>
      </c>
      <c r="H3" s="84"/>
      <c r="J3" s="45" t="s">
        <v>96</v>
      </c>
      <c r="K3" s="45" t="s">
        <v>13</v>
      </c>
      <c r="L3" s="45" t="s">
        <v>97</v>
      </c>
      <c r="M3" s="46"/>
      <c r="N3" s="45" t="s">
        <v>98</v>
      </c>
    </row>
    <row r="4" spans="1:14" x14ac:dyDescent="0.2">
      <c r="A4" s="9" t="s">
        <v>83</v>
      </c>
      <c r="B4" s="48" t="s">
        <v>104</v>
      </c>
      <c r="C4" s="49">
        <v>1</v>
      </c>
      <c r="D4" s="43">
        <v>0</v>
      </c>
      <c r="E4" s="50">
        <v>0</v>
      </c>
      <c r="F4" s="51">
        <v>0</v>
      </c>
      <c r="G4" s="49">
        <v>1</v>
      </c>
      <c r="H4" s="49">
        <v>1008</v>
      </c>
      <c r="J4">
        <f>D4+E4</f>
        <v>0</v>
      </c>
      <c r="K4">
        <f>F4</f>
        <v>0</v>
      </c>
      <c r="L4">
        <f>G4</f>
        <v>1</v>
      </c>
      <c r="N4">
        <f>C4-J4-K4-L4</f>
        <v>0</v>
      </c>
    </row>
    <row r="5" spans="1:14" x14ac:dyDescent="0.2">
      <c r="B5" s="9" t="s">
        <v>105</v>
      </c>
      <c r="C5" s="9">
        <v>1</v>
      </c>
      <c r="D5" s="43">
        <v>0</v>
      </c>
      <c r="E5" s="43">
        <v>0</v>
      </c>
      <c r="F5" s="43">
        <v>0</v>
      </c>
      <c r="G5" s="9">
        <v>1</v>
      </c>
      <c r="H5" s="9">
        <v>1008</v>
      </c>
      <c r="J5">
        <f t="shared" ref="J5:J11" si="0">D5+E5</f>
        <v>0</v>
      </c>
      <c r="K5">
        <f t="shared" ref="K5:L11" si="1">F5</f>
        <v>0</v>
      </c>
      <c r="L5">
        <f t="shared" si="1"/>
        <v>1</v>
      </c>
      <c r="N5">
        <f t="shared" ref="N5:N11" si="2">C5-J5-K5-L5</f>
        <v>0</v>
      </c>
    </row>
    <row r="6" spans="1:14" x14ac:dyDescent="0.2">
      <c r="B6" s="9" t="s">
        <v>106</v>
      </c>
      <c r="C6" s="9">
        <v>2</v>
      </c>
      <c r="D6" s="43">
        <v>0</v>
      </c>
      <c r="E6" s="43">
        <v>0</v>
      </c>
      <c r="F6" s="43">
        <v>0</v>
      </c>
      <c r="G6" s="9">
        <v>2</v>
      </c>
      <c r="H6" s="9">
        <v>112</v>
      </c>
      <c r="J6">
        <f t="shared" si="0"/>
        <v>0</v>
      </c>
      <c r="K6">
        <f t="shared" si="1"/>
        <v>0</v>
      </c>
      <c r="L6">
        <f t="shared" si="1"/>
        <v>2</v>
      </c>
      <c r="N6">
        <f t="shared" si="2"/>
        <v>0</v>
      </c>
    </row>
    <row r="7" spans="1:14" x14ac:dyDescent="0.2">
      <c r="A7" s="9" t="s">
        <v>107</v>
      </c>
      <c r="B7" s="9" t="s">
        <v>108</v>
      </c>
      <c r="C7" s="9">
        <v>1</v>
      </c>
      <c r="D7" s="43">
        <v>0</v>
      </c>
      <c r="E7" s="43">
        <v>0</v>
      </c>
      <c r="F7" s="43">
        <v>0</v>
      </c>
      <c r="G7" s="9">
        <v>1</v>
      </c>
      <c r="H7" s="9">
        <v>360</v>
      </c>
      <c r="J7">
        <f t="shared" si="0"/>
        <v>0</v>
      </c>
      <c r="K7">
        <f t="shared" si="1"/>
        <v>0</v>
      </c>
      <c r="L7">
        <f t="shared" si="1"/>
        <v>1</v>
      </c>
      <c r="N7">
        <f t="shared" si="2"/>
        <v>0</v>
      </c>
    </row>
    <row r="8" spans="1:14" x14ac:dyDescent="0.2">
      <c r="B8" s="9" t="s">
        <v>87</v>
      </c>
      <c r="C8" s="9">
        <v>1</v>
      </c>
      <c r="D8" s="52">
        <v>0</v>
      </c>
      <c r="E8" s="52">
        <v>0</v>
      </c>
      <c r="F8" s="52">
        <v>0</v>
      </c>
      <c r="G8" s="52">
        <v>1</v>
      </c>
      <c r="H8" s="9">
        <v>78</v>
      </c>
      <c r="J8">
        <f t="shared" si="0"/>
        <v>0</v>
      </c>
      <c r="K8">
        <f t="shared" si="1"/>
        <v>0</v>
      </c>
      <c r="L8">
        <f t="shared" si="1"/>
        <v>1</v>
      </c>
      <c r="N8">
        <f t="shared" si="2"/>
        <v>0</v>
      </c>
    </row>
    <row r="9" spans="1:14" x14ac:dyDescent="0.2">
      <c r="B9" s="53" t="s">
        <v>89</v>
      </c>
      <c r="C9" s="53">
        <v>9</v>
      </c>
      <c r="D9" s="53">
        <v>3</v>
      </c>
      <c r="E9" s="53">
        <v>1</v>
      </c>
      <c r="F9" s="53">
        <v>2</v>
      </c>
      <c r="G9" s="53">
        <v>3</v>
      </c>
      <c r="H9" s="53">
        <v>72</v>
      </c>
      <c r="J9">
        <f t="shared" si="0"/>
        <v>4</v>
      </c>
      <c r="K9">
        <f t="shared" si="1"/>
        <v>2</v>
      </c>
      <c r="L9">
        <f t="shared" si="1"/>
        <v>3</v>
      </c>
      <c r="N9">
        <f t="shared" si="2"/>
        <v>0</v>
      </c>
    </row>
    <row r="10" spans="1:14" x14ac:dyDescent="0.2">
      <c r="A10" s="9" t="s">
        <v>109</v>
      </c>
      <c r="B10" s="9" t="s">
        <v>19</v>
      </c>
      <c r="C10" s="9">
        <f>SUM(D10:G10)</f>
        <v>1203</v>
      </c>
      <c r="D10" s="9">
        <v>0</v>
      </c>
      <c r="E10" s="9">
        <v>493</v>
      </c>
      <c r="F10" s="9">
        <v>342</v>
      </c>
      <c r="G10" s="9">
        <v>368</v>
      </c>
      <c r="H10" s="54">
        <v>110</v>
      </c>
      <c r="J10">
        <f t="shared" si="0"/>
        <v>493</v>
      </c>
      <c r="K10">
        <f t="shared" si="1"/>
        <v>342</v>
      </c>
      <c r="L10">
        <f t="shared" si="1"/>
        <v>368</v>
      </c>
      <c r="N10">
        <f t="shared" si="2"/>
        <v>0</v>
      </c>
    </row>
    <row r="11" spans="1:14" ht="38.25" x14ac:dyDescent="0.2">
      <c r="A11" s="9"/>
      <c r="B11" s="44" t="s">
        <v>110</v>
      </c>
      <c r="C11" s="9">
        <f>SUM(D11:G11)</f>
        <v>1203</v>
      </c>
      <c r="D11" s="9">
        <v>0</v>
      </c>
      <c r="E11" s="9">
        <v>493</v>
      </c>
      <c r="F11" s="9">
        <v>342</v>
      </c>
      <c r="G11" s="9">
        <v>368</v>
      </c>
      <c r="H11" s="9">
        <v>256</v>
      </c>
      <c r="I11" s="9">
        <v>232</v>
      </c>
      <c r="J11">
        <f t="shared" si="0"/>
        <v>493</v>
      </c>
      <c r="K11">
        <f t="shared" si="1"/>
        <v>342</v>
      </c>
      <c r="L11">
        <f t="shared" si="1"/>
        <v>368</v>
      </c>
      <c r="N11">
        <f t="shared" si="2"/>
        <v>0</v>
      </c>
    </row>
  </sheetData>
  <mergeCells count="4">
    <mergeCell ref="B2:B3"/>
    <mergeCell ref="C2:C3"/>
    <mergeCell ref="D2:G2"/>
    <mergeCell ref="H2:H3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F8" sqref="F8"/>
    </sheetView>
  </sheetViews>
  <sheetFormatPr defaultRowHeight="12.75" x14ac:dyDescent="0.2"/>
  <cols>
    <col min="1" max="1" width="26.140625" customWidth="1"/>
    <col min="2" max="2" width="13.85546875" customWidth="1"/>
    <col min="3" max="8" width="11.85546875" customWidth="1"/>
  </cols>
  <sheetData>
    <row r="1" spans="1:14" x14ac:dyDescent="0.2">
      <c r="A1" t="s">
        <v>112</v>
      </c>
    </row>
    <row r="2" spans="1:14" x14ac:dyDescent="0.2">
      <c r="B2" s="76" t="s">
        <v>147</v>
      </c>
      <c r="C2" s="83" t="s">
        <v>113</v>
      </c>
      <c r="D2" s="85" t="s">
        <v>101</v>
      </c>
      <c r="E2" s="79"/>
      <c r="F2" s="79"/>
      <c r="G2" s="80"/>
      <c r="H2" s="81" t="s">
        <v>71</v>
      </c>
    </row>
    <row r="3" spans="1:14" ht="36" customHeight="1" x14ac:dyDescent="0.25">
      <c r="A3" s="36" t="s">
        <v>72</v>
      </c>
      <c r="B3" s="86"/>
      <c r="C3" s="82"/>
      <c r="D3" s="60" t="s">
        <v>73</v>
      </c>
      <c r="E3" s="55" t="s">
        <v>74</v>
      </c>
      <c r="F3" s="56" t="s">
        <v>75</v>
      </c>
      <c r="G3" s="56" t="s">
        <v>76</v>
      </c>
      <c r="H3" s="82"/>
      <c r="J3" s="45" t="s">
        <v>96</v>
      </c>
      <c r="K3" s="45" t="s">
        <v>13</v>
      </c>
      <c r="L3" s="45" t="s">
        <v>97</v>
      </c>
      <c r="M3" s="46"/>
      <c r="N3" s="45" t="s">
        <v>98</v>
      </c>
    </row>
    <row r="4" spans="1:14" x14ac:dyDescent="0.2">
      <c r="A4" s="9" t="s">
        <v>77</v>
      </c>
      <c r="B4" s="57" t="s">
        <v>114</v>
      </c>
      <c r="C4" s="39">
        <v>241</v>
      </c>
      <c r="D4" s="41">
        <v>0</v>
      </c>
      <c r="E4" s="41">
        <v>0</v>
      </c>
      <c r="F4" s="41">
        <v>0</v>
      </c>
      <c r="G4" s="41">
        <v>0</v>
      </c>
      <c r="H4" s="39">
        <v>1236</v>
      </c>
      <c r="J4">
        <f>D4+E4</f>
        <v>0</v>
      </c>
      <c r="K4">
        <f>F4</f>
        <v>0</v>
      </c>
      <c r="L4">
        <f>G4</f>
        <v>0</v>
      </c>
      <c r="N4">
        <f>C4-J4-K4-L4</f>
        <v>241</v>
      </c>
    </row>
    <row r="5" spans="1:14" x14ac:dyDescent="0.2">
      <c r="B5" s="57" t="s">
        <v>115</v>
      </c>
      <c r="C5" s="39">
        <v>236</v>
      </c>
      <c r="D5" s="41">
        <v>0</v>
      </c>
      <c r="E5" s="41">
        <v>0</v>
      </c>
      <c r="F5" s="41">
        <v>0</v>
      </c>
      <c r="G5" s="41">
        <v>0</v>
      </c>
      <c r="H5" s="39">
        <v>336</v>
      </c>
      <c r="J5">
        <f t="shared" ref="J5:J31" si="0">D5+E5</f>
        <v>0</v>
      </c>
      <c r="K5">
        <f t="shared" ref="K5:L31" si="1">F5</f>
        <v>0</v>
      </c>
      <c r="L5">
        <f t="shared" si="1"/>
        <v>0</v>
      </c>
      <c r="N5">
        <f t="shared" ref="N5:N31" si="2">C5-J5-K5-L5</f>
        <v>236</v>
      </c>
    </row>
    <row r="6" spans="1:14" x14ac:dyDescent="0.2">
      <c r="B6" s="57" t="s">
        <v>45</v>
      </c>
      <c r="C6" s="39">
        <v>10</v>
      </c>
      <c r="D6" s="41">
        <v>0</v>
      </c>
      <c r="E6" s="41">
        <v>0</v>
      </c>
      <c r="F6" s="41">
        <v>0</v>
      </c>
      <c r="G6" s="41">
        <v>0</v>
      </c>
      <c r="H6" s="39">
        <v>338</v>
      </c>
      <c r="J6">
        <f t="shared" si="0"/>
        <v>0</v>
      </c>
      <c r="K6">
        <f t="shared" si="1"/>
        <v>0</v>
      </c>
      <c r="L6">
        <f t="shared" si="1"/>
        <v>0</v>
      </c>
      <c r="N6">
        <f t="shared" si="2"/>
        <v>10</v>
      </c>
    </row>
    <row r="7" spans="1:14" ht="25.5" x14ac:dyDescent="0.2">
      <c r="A7" s="9" t="s">
        <v>81</v>
      </c>
      <c r="B7" s="42" t="s">
        <v>116</v>
      </c>
      <c r="C7" s="43">
        <v>1449</v>
      </c>
      <c r="D7" s="43">
        <v>0</v>
      </c>
      <c r="E7" s="43">
        <v>0</v>
      </c>
      <c r="F7" s="43">
        <v>0</v>
      </c>
      <c r="G7" s="43">
        <v>0</v>
      </c>
      <c r="H7" s="43">
        <v>15</v>
      </c>
      <c r="J7">
        <f t="shared" si="0"/>
        <v>0</v>
      </c>
      <c r="K7">
        <f t="shared" si="1"/>
        <v>0</v>
      </c>
      <c r="L7">
        <f t="shared" si="1"/>
        <v>0</v>
      </c>
      <c r="N7">
        <f t="shared" si="2"/>
        <v>1449</v>
      </c>
    </row>
    <row r="8" spans="1:14" x14ac:dyDescent="0.2">
      <c r="B8" s="42" t="s">
        <v>117</v>
      </c>
      <c r="C8" s="43">
        <v>113</v>
      </c>
      <c r="D8" s="43">
        <v>0</v>
      </c>
      <c r="E8" s="43">
        <v>0</v>
      </c>
      <c r="F8" s="43">
        <v>0</v>
      </c>
      <c r="G8" s="43">
        <v>0</v>
      </c>
      <c r="H8" s="43">
        <v>11</v>
      </c>
      <c r="J8">
        <f t="shared" si="0"/>
        <v>0</v>
      </c>
      <c r="K8">
        <f t="shared" si="1"/>
        <v>0</v>
      </c>
      <c r="L8">
        <f t="shared" si="1"/>
        <v>0</v>
      </c>
      <c r="N8">
        <f t="shared" si="2"/>
        <v>113</v>
      </c>
    </row>
    <row r="9" spans="1:14" x14ac:dyDescent="0.2">
      <c r="B9" s="42" t="s">
        <v>47</v>
      </c>
      <c r="C9" s="43">
        <v>1</v>
      </c>
      <c r="D9" s="43">
        <v>0</v>
      </c>
      <c r="E9" s="43">
        <v>0</v>
      </c>
      <c r="F9" s="43">
        <v>0</v>
      </c>
      <c r="G9" s="43">
        <v>0</v>
      </c>
      <c r="H9" s="43">
        <v>22</v>
      </c>
      <c r="J9">
        <f t="shared" si="0"/>
        <v>0</v>
      </c>
      <c r="K9">
        <f t="shared" si="1"/>
        <v>0</v>
      </c>
      <c r="L9">
        <f t="shared" si="1"/>
        <v>0</v>
      </c>
      <c r="N9">
        <f t="shared" si="2"/>
        <v>1</v>
      </c>
    </row>
    <row r="10" spans="1:14" x14ac:dyDescent="0.2">
      <c r="B10" s="42" t="s">
        <v>118</v>
      </c>
      <c r="C10" s="43">
        <v>5</v>
      </c>
      <c r="D10" s="43">
        <v>0</v>
      </c>
      <c r="E10" s="43">
        <v>0</v>
      </c>
      <c r="F10" s="43">
        <v>0</v>
      </c>
      <c r="G10" s="43">
        <v>0</v>
      </c>
      <c r="H10" s="43">
        <v>67</v>
      </c>
      <c r="J10">
        <f t="shared" si="0"/>
        <v>0</v>
      </c>
      <c r="K10">
        <f t="shared" si="1"/>
        <v>0</v>
      </c>
      <c r="L10">
        <f t="shared" si="1"/>
        <v>0</v>
      </c>
      <c r="N10">
        <f t="shared" si="2"/>
        <v>5</v>
      </c>
    </row>
    <row r="11" spans="1:14" x14ac:dyDescent="0.2">
      <c r="B11" s="42" t="s">
        <v>49</v>
      </c>
      <c r="C11" s="43">
        <v>1331</v>
      </c>
      <c r="D11" s="43">
        <v>0</v>
      </c>
      <c r="E11" s="43">
        <v>0</v>
      </c>
      <c r="F11" s="43">
        <v>0</v>
      </c>
      <c r="G11" s="43">
        <v>0</v>
      </c>
      <c r="H11" s="43">
        <v>21</v>
      </c>
      <c r="J11">
        <f t="shared" si="0"/>
        <v>0</v>
      </c>
      <c r="K11">
        <f t="shared" si="1"/>
        <v>0</v>
      </c>
      <c r="L11">
        <f t="shared" si="1"/>
        <v>0</v>
      </c>
      <c r="N11">
        <f t="shared" si="2"/>
        <v>1331</v>
      </c>
    </row>
    <row r="12" spans="1:14" x14ac:dyDescent="0.2">
      <c r="A12" s="9" t="s">
        <v>119</v>
      </c>
      <c r="B12" s="9" t="s">
        <v>120</v>
      </c>
      <c r="C12" s="9">
        <v>2433</v>
      </c>
      <c r="D12" s="9">
        <v>691</v>
      </c>
      <c r="E12" s="9">
        <v>547</v>
      </c>
      <c r="F12" s="9">
        <v>389</v>
      </c>
      <c r="G12" s="9">
        <v>806</v>
      </c>
      <c r="H12" s="9">
        <v>283</v>
      </c>
      <c r="J12">
        <f t="shared" si="0"/>
        <v>1238</v>
      </c>
      <c r="K12">
        <f t="shared" si="1"/>
        <v>389</v>
      </c>
      <c r="L12">
        <f t="shared" si="1"/>
        <v>806</v>
      </c>
      <c r="N12">
        <f t="shared" si="2"/>
        <v>0</v>
      </c>
    </row>
    <row r="13" spans="1:14" x14ac:dyDescent="0.2">
      <c r="B13" s="9" t="s">
        <v>121</v>
      </c>
      <c r="C13" s="9">
        <v>613</v>
      </c>
      <c r="D13" s="9">
        <v>238</v>
      </c>
      <c r="E13" s="9">
        <v>175</v>
      </c>
      <c r="F13" s="9">
        <v>121</v>
      </c>
      <c r="G13" s="9">
        <v>79</v>
      </c>
      <c r="H13" s="9">
        <v>205</v>
      </c>
      <c r="J13">
        <f t="shared" si="0"/>
        <v>413</v>
      </c>
      <c r="K13">
        <f t="shared" si="1"/>
        <v>121</v>
      </c>
      <c r="L13">
        <f t="shared" si="1"/>
        <v>79</v>
      </c>
      <c r="N13">
        <f t="shared" si="2"/>
        <v>0</v>
      </c>
    </row>
    <row r="14" spans="1:14" x14ac:dyDescent="0.2">
      <c r="B14" s="9" t="s">
        <v>122</v>
      </c>
      <c r="C14" s="9">
        <v>5</v>
      </c>
      <c r="D14" s="9">
        <v>2</v>
      </c>
      <c r="E14" s="9">
        <v>2</v>
      </c>
      <c r="F14" s="43">
        <v>0</v>
      </c>
      <c r="G14" s="9">
        <v>1</v>
      </c>
      <c r="H14" s="9">
        <v>37</v>
      </c>
      <c r="J14">
        <f t="shared" si="0"/>
        <v>4</v>
      </c>
      <c r="K14">
        <f t="shared" si="1"/>
        <v>0</v>
      </c>
      <c r="L14">
        <f t="shared" si="1"/>
        <v>1</v>
      </c>
      <c r="N14">
        <f t="shared" si="2"/>
        <v>0</v>
      </c>
    </row>
    <row r="15" spans="1:14" x14ac:dyDescent="0.2">
      <c r="B15" s="9" t="s">
        <v>123</v>
      </c>
      <c r="C15" s="9">
        <v>1</v>
      </c>
      <c r="D15" s="43">
        <v>0</v>
      </c>
      <c r="E15" s="43">
        <v>0</v>
      </c>
      <c r="F15" s="43">
        <v>0</v>
      </c>
      <c r="G15" s="9">
        <v>1</v>
      </c>
      <c r="H15" s="9">
        <v>19</v>
      </c>
      <c r="J15">
        <f t="shared" si="0"/>
        <v>0</v>
      </c>
      <c r="K15">
        <f t="shared" si="1"/>
        <v>0</v>
      </c>
      <c r="L15">
        <f t="shared" si="1"/>
        <v>1</v>
      </c>
      <c r="N15">
        <f t="shared" si="2"/>
        <v>0</v>
      </c>
    </row>
    <row r="16" spans="1:14" x14ac:dyDescent="0.2">
      <c r="B16" s="9" t="s">
        <v>53</v>
      </c>
      <c r="C16" s="9">
        <v>1</v>
      </c>
      <c r="D16" s="43">
        <v>0</v>
      </c>
      <c r="E16" s="43">
        <v>0</v>
      </c>
      <c r="F16" s="43">
        <v>0</v>
      </c>
      <c r="G16" s="9">
        <v>1</v>
      </c>
      <c r="H16" s="9">
        <v>124</v>
      </c>
      <c r="J16">
        <f t="shared" si="0"/>
        <v>0</v>
      </c>
      <c r="K16">
        <f t="shared" si="1"/>
        <v>0</v>
      </c>
      <c r="L16">
        <f t="shared" si="1"/>
        <v>1</v>
      </c>
      <c r="N16">
        <f t="shared" si="2"/>
        <v>0</v>
      </c>
    </row>
    <row r="17" spans="1:14" x14ac:dyDescent="0.2">
      <c r="B17" s="9" t="s">
        <v>124</v>
      </c>
      <c r="C17" s="9">
        <v>1</v>
      </c>
      <c r="D17" s="43">
        <v>0</v>
      </c>
      <c r="E17" s="43">
        <v>0</v>
      </c>
      <c r="F17" s="43">
        <v>0</v>
      </c>
      <c r="G17" s="9">
        <v>1</v>
      </c>
      <c r="H17" s="9">
        <v>36</v>
      </c>
      <c r="J17">
        <f t="shared" si="0"/>
        <v>0</v>
      </c>
      <c r="K17">
        <f t="shared" si="1"/>
        <v>0</v>
      </c>
      <c r="L17">
        <f t="shared" si="1"/>
        <v>1</v>
      </c>
      <c r="N17">
        <f t="shared" si="2"/>
        <v>0</v>
      </c>
    </row>
    <row r="18" spans="1:14" x14ac:dyDescent="0.2">
      <c r="B18" s="9" t="s">
        <v>125</v>
      </c>
      <c r="C18" s="9">
        <v>6</v>
      </c>
      <c r="D18" s="43">
        <v>0</v>
      </c>
      <c r="E18" s="9">
        <v>2</v>
      </c>
      <c r="F18" s="9">
        <v>1</v>
      </c>
      <c r="G18" s="9">
        <v>3</v>
      </c>
      <c r="H18" s="9">
        <v>36</v>
      </c>
      <c r="J18">
        <f t="shared" si="0"/>
        <v>2</v>
      </c>
      <c r="K18">
        <f t="shared" si="1"/>
        <v>1</v>
      </c>
      <c r="L18">
        <f t="shared" si="1"/>
        <v>3</v>
      </c>
      <c r="N18">
        <f t="shared" si="2"/>
        <v>0</v>
      </c>
    </row>
    <row r="19" spans="1:14" x14ac:dyDescent="0.2">
      <c r="B19" s="9" t="s">
        <v>126</v>
      </c>
      <c r="C19" s="9">
        <v>86</v>
      </c>
      <c r="D19" s="43">
        <v>0</v>
      </c>
      <c r="E19" s="43">
        <v>0</v>
      </c>
      <c r="F19" s="43">
        <v>0</v>
      </c>
      <c r="G19" s="9">
        <v>86</v>
      </c>
      <c r="H19" s="9">
        <v>20</v>
      </c>
      <c r="J19">
        <f t="shared" si="0"/>
        <v>0</v>
      </c>
      <c r="K19">
        <f t="shared" si="1"/>
        <v>0</v>
      </c>
      <c r="L19">
        <f t="shared" si="1"/>
        <v>86</v>
      </c>
      <c r="N19">
        <f t="shared" si="2"/>
        <v>0</v>
      </c>
    </row>
    <row r="20" spans="1:14" x14ac:dyDescent="0.2">
      <c r="B20" s="9" t="s">
        <v>127</v>
      </c>
      <c r="C20" s="9">
        <v>11</v>
      </c>
      <c r="D20" s="43">
        <v>0</v>
      </c>
      <c r="E20" s="43">
        <v>0</v>
      </c>
      <c r="F20" s="43">
        <v>0</v>
      </c>
      <c r="G20" s="43">
        <v>0</v>
      </c>
      <c r="H20" s="9">
        <v>78</v>
      </c>
      <c r="J20">
        <f t="shared" si="0"/>
        <v>0</v>
      </c>
      <c r="K20">
        <f t="shared" si="1"/>
        <v>0</v>
      </c>
      <c r="L20">
        <f t="shared" si="1"/>
        <v>0</v>
      </c>
      <c r="N20">
        <f t="shared" si="2"/>
        <v>11</v>
      </c>
    </row>
    <row r="21" spans="1:14" x14ac:dyDescent="0.2">
      <c r="B21" s="9" t="s">
        <v>128</v>
      </c>
      <c r="C21" s="9">
        <v>1</v>
      </c>
      <c r="D21" s="43">
        <v>0</v>
      </c>
      <c r="E21" s="9">
        <v>1</v>
      </c>
      <c r="F21" s="43">
        <v>0</v>
      </c>
      <c r="G21" s="43">
        <v>0</v>
      </c>
      <c r="H21" s="9">
        <v>34</v>
      </c>
      <c r="J21">
        <f t="shared" si="0"/>
        <v>1</v>
      </c>
      <c r="K21">
        <f t="shared" si="1"/>
        <v>0</v>
      </c>
      <c r="L21">
        <f t="shared" si="1"/>
        <v>0</v>
      </c>
      <c r="N21">
        <f t="shared" si="2"/>
        <v>0</v>
      </c>
    </row>
    <row r="22" spans="1:14" x14ac:dyDescent="0.2">
      <c r="B22" s="9" t="s">
        <v>129</v>
      </c>
      <c r="C22" s="9">
        <v>1</v>
      </c>
      <c r="D22" s="43">
        <v>0</v>
      </c>
      <c r="E22" s="43">
        <v>0</v>
      </c>
      <c r="F22" s="43">
        <v>0</v>
      </c>
      <c r="G22" s="9">
        <v>1</v>
      </c>
      <c r="H22" s="9">
        <v>50</v>
      </c>
      <c r="J22">
        <f t="shared" si="0"/>
        <v>0</v>
      </c>
      <c r="K22">
        <f t="shared" si="1"/>
        <v>0</v>
      </c>
      <c r="L22">
        <f t="shared" si="1"/>
        <v>1</v>
      </c>
      <c r="N22">
        <f t="shared" si="2"/>
        <v>0</v>
      </c>
    </row>
    <row r="23" spans="1:14" x14ac:dyDescent="0.2">
      <c r="B23" s="9" t="s">
        <v>130</v>
      </c>
      <c r="C23" s="9">
        <v>4</v>
      </c>
      <c r="D23" s="43">
        <v>0</v>
      </c>
      <c r="E23" s="43">
        <v>0</v>
      </c>
      <c r="F23" s="43">
        <v>0</v>
      </c>
      <c r="G23" s="9">
        <v>4</v>
      </c>
      <c r="H23" s="9">
        <v>105</v>
      </c>
      <c r="J23">
        <f t="shared" si="0"/>
        <v>0</v>
      </c>
      <c r="K23">
        <f t="shared" si="1"/>
        <v>0</v>
      </c>
      <c r="L23">
        <f t="shared" si="1"/>
        <v>4</v>
      </c>
      <c r="N23">
        <f t="shared" si="2"/>
        <v>0</v>
      </c>
    </row>
    <row r="24" spans="1:14" x14ac:dyDescent="0.2">
      <c r="B24" s="9" t="s">
        <v>131</v>
      </c>
      <c r="C24" s="9">
        <v>49</v>
      </c>
      <c r="D24" s="9">
        <v>13</v>
      </c>
      <c r="E24" s="9">
        <v>13</v>
      </c>
      <c r="F24" s="9">
        <v>6</v>
      </c>
      <c r="G24" s="9">
        <v>17</v>
      </c>
      <c r="H24" s="9">
        <v>73</v>
      </c>
      <c r="J24">
        <f t="shared" si="0"/>
        <v>26</v>
      </c>
      <c r="K24">
        <f t="shared" si="1"/>
        <v>6</v>
      </c>
      <c r="L24">
        <f t="shared" si="1"/>
        <v>17</v>
      </c>
      <c r="N24">
        <f t="shared" si="2"/>
        <v>0</v>
      </c>
    </row>
    <row r="25" spans="1:14" x14ac:dyDescent="0.2">
      <c r="B25" s="9" t="s">
        <v>132</v>
      </c>
      <c r="C25" s="9">
        <v>1</v>
      </c>
      <c r="D25" s="43">
        <v>0</v>
      </c>
      <c r="E25" s="43">
        <v>0</v>
      </c>
      <c r="F25" s="43">
        <v>0</v>
      </c>
      <c r="G25" s="9">
        <v>1</v>
      </c>
      <c r="H25" s="9">
        <v>22</v>
      </c>
      <c r="J25">
        <f t="shared" si="0"/>
        <v>0</v>
      </c>
      <c r="K25">
        <f t="shared" si="1"/>
        <v>0</v>
      </c>
      <c r="L25">
        <f t="shared" si="1"/>
        <v>1</v>
      </c>
      <c r="N25">
        <f t="shared" si="2"/>
        <v>0</v>
      </c>
    </row>
    <row r="26" spans="1:14" x14ac:dyDescent="0.2">
      <c r="B26" s="9" t="s">
        <v>89</v>
      </c>
      <c r="C26" s="9">
        <v>9</v>
      </c>
      <c r="D26" s="9">
        <v>3</v>
      </c>
      <c r="E26" s="9">
        <v>1</v>
      </c>
      <c r="F26" s="9">
        <v>2</v>
      </c>
      <c r="G26" s="9">
        <v>3</v>
      </c>
      <c r="H26" s="9">
        <v>21</v>
      </c>
      <c r="J26">
        <f t="shared" si="0"/>
        <v>4</v>
      </c>
      <c r="K26">
        <f t="shared" si="1"/>
        <v>2</v>
      </c>
      <c r="L26">
        <f t="shared" si="1"/>
        <v>3</v>
      </c>
      <c r="N26">
        <f t="shared" si="2"/>
        <v>0</v>
      </c>
    </row>
    <row r="27" spans="1:14" x14ac:dyDescent="0.2">
      <c r="B27" s="9" t="s">
        <v>87</v>
      </c>
      <c r="C27" s="9">
        <v>1</v>
      </c>
      <c r="D27" s="43">
        <v>0</v>
      </c>
      <c r="E27" s="43">
        <v>0</v>
      </c>
      <c r="F27" s="43">
        <v>0</v>
      </c>
      <c r="G27" s="43">
        <v>1</v>
      </c>
      <c r="H27" s="9">
        <v>51</v>
      </c>
      <c r="J27">
        <f t="shared" si="0"/>
        <v>0</v>
      </c>
      <c r="K27">
        <f t="shared" si="1"/>
        <v>0</v>
      </c>
      <c r="L27">
        <f t="shared" si="1"/>
        <v>1</v>
      </c>
      <c r="N27">
        <f t="shared" si="2"/>
        <v>0</v>
      </c>
    </row>
    <row r="28" spans="1:14" x14ac:dyDescent="0.2">
      <c r="A28" s="9" t="s">
        <v>91</v>
      </c>
      <c r="B28" s="44" t="s">
        <v>133</v>
      </c>
      <c r="C28" s="9">
        <v>30</v>
      </c>
      <c r="D28" s="9">
        <v>7</v>
      </c>
      <c r="E28" s="9">
        <v>18</v>
      </c>
      <c r="F28" s="9">
        <v>4</v>
      </c>
      <c r="G28" s="9">
        <v>1</v>
      </c>
      <c r="H28" s="9">
        <v>13</v>
      </c>
      <c r="J28">
        <f t="shared" si="0"/>
        <v>25</v>
      </c>
      <c r="K28">
        <f t="shared" si="1"/>
        <v>4</v>
      </c>
      <c r="L28">
        <f t="shared" si="1"/>
        <v>1</v>
      </c>
      <c r="N28">
        <f t="shared" si="2"/>
        <v>0</v>
      </c>
    </row>
    <row r="29" spans="1:14" x14ac:dyDescent="0.2">
      <c r="B29" s="44" t="s">
        <v>134</v>
      </c>
      <c r="C29" s="9">
        <v>13491</v>
      </c>
      <c r="D29" s="9">
        <v>12312</v>
      </c>
      <c r="E29" s="9">
        <v>849</v>
      </c>
      <c r="F29" s="9">
        <v>180</v>
      </c>
      <c r="G29" s="9">
        <v>150</v>
      </c>
      <c r="H29" s="9">
        <v>191</v>
      </c>
      <c r="J29">
        <f t="shared" si="0"/>
        <v>13161</v>
      </c>
      <c r="K29">
        <f t="shared" si="1"/>
        <v>180</v>
      </c>
      <c r="L29">
        <f t="shared" si="1"/>
        <v>150</v>
      </c>
      <c r="N29">
        <f t="shared" si="2"/>
        <v>0</v>
      </c>
    </row>
    <row r="30" spans="1:14" x14ac:dyDescent="0.2">
      <c r="A30" s="9" t="s">
        <v>135</v>
      </c>
      <c r="B30" s="9" t="s">
        <v>19</v>
      </c>
      <c r="C30" s="9">
        <f>SUM(D30:G30)</f>
        <v>2191</v>
      </c>
      <c r="D30" s="9">
        <v>611</v>
      </c>
      <c r="E30" s="9">
        <v>870</v>
      </c>
      <c r="F30" s="9">
        <v>342</v>
      </c>
      <c r="G30" s="9">
        <v>368</v>
      </c>
      <c r="H30" s="9">
        <v>238</v>
      </c>
      <c r="J30">
        <f t="shared" si="0"/>
        <v>1481</v>
      </c>
      <c r="K30">
        <f t="shared" si="1"/>
        <v>342</v>
      </c>
      <c r="L30">
        <f t="shared" si="1"/>
        <v>368</v>
      </c>
      <c r="N30">
        <f t="shared" si="2"/>
        <v>0</v>
      </c>
    </row>
    <row r="31" spans="1:14" x14ac:dyDescent="0.2">
      <c r="B31" s="44" t="s">
        <v>136</v>
      </c>
      <c r="C31" s="9">
        <f>SUM(D31:G31)</f>
        <v>2191</v>
      </c>
      <c r="D31" s="9">
        <v>611</v>
      </c>
      <c r="E31" s="9">
        <v>870</v>
      </c>
      <c r="F31" s="9">
        <v>342</v>
      </c>
      <c r="G31" s="9">
        <v>368</v>
      </c>
      <c r="H31" s="9">
        <v>256</v>
      </c>
      <c r="J31">
        <f t="shared" si="0"/>
        <v>1481</v>
      </c>
      <c r="K31">
        <f t="shared" si="1"/>
        <v>342</v>
      </c>
      <c r="L31">
        <f t="shared" si="1"/>
        <v>368</v>
      </c>
      <c r="N31">
        <f t="shared" si="2"/>
        <v>0</v>
      </c>
    </row>
  </sheetData>
  <mergeCells count="4">
    <mergeCell ref="B2:B3"/>
    <mergeCell ref="C2:C3"/>
    <mergeCell ref="D2:G2"/>
    <mergeCell ref="H2:H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</vt:lpstr>
      <vt:lpstr>Monthly</vt:lpstr>
      <vt:lpstr>Quarterly</vt:lpstr>
      <vt:lpstr>Annual</vt:lpstr>
    </vt:vector>
  </TitlesOfParts>
  <Company>nss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Petrosyan</dc:creator>
  <cp:lastModifiedBy>Thomas Bie</cp:lastModifiedBy>
  <cp:lastPrinted>2014-01-14T14:28:10Z</cp:lastPrinted>
  <dcterms:created xsi:type="dcterms:W3CDTF">2012-04-18T12:45:28Z</dcterms:created>
  <dcterms:modified xsi:type="dcterms:W3CDTF">2014-01-28T12:18:08Z</dcterms:modified>
</cp:coreProperties>
</file>